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ai\Desktop\AÑO 2022\OCTUBRE 2022\"/>
    </mc:Choice>
  </mc:AlternateContent>
  <xr:revisionPtr revIDLastSave="0" documentId="8_{E7464086-8129-4B08-8A77-9481A4CAE7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2" l="1"/>
  <c r="M33" i="2"/>
  <c r="P33" i="2" s="1"/>
  <c r="M32" i="2"/>
  <c r="P32" i="2" s="1"/>
  <c r="M27" i="2"/>
  <c r="M25" i="2"/>
  <c r="P25" i="2" s="1"/>
  <c r="M24" i="2"/>
  <c r="M21" i="2"/>
  <c r="M18" i="2"/>
  <c r="M17" i="2"/>
  <c r="M15" i="2"/>
  <c r="M11" i="2"/>
  <c r="P11" i="2" s="1"/>
  <c r="P14" i="2"/>
  <c r="P13" i="2"/>
  <c r="P12" i="2"/>
  <c r="L35" i="2"/>
  <c r="L29" i="2"/>
  <c r="L26" i="2" s="1"/>
  <c r="L25" i="2"/>
  <c r="L24" i="2"/>
  <c r="L23" i="2"/>
  <c r="L22" i="2"/>
  <c r="L19" i="2"/>
  <c r="L17" i="2"/>
  <c r="L15" i="2"/>
  <c r="L11" i="2"/>
  <c r="L10" i="2" s="1"/>
  <c r="K35" i="2"/>
  <c r="K26" i="2" s="1"/>
  <c r="K25" i="2"/>
  <c r="K24" i="2"/>
  <c r="K16" i="2"/>
  <c r="K23" i="2"/>
  <c r="K17" i="2"/>
  <c r="K15" i="2"/>
  <c r="K11" i="2"/>
  <c r="J35" i="2"/>
  <c r="J25" i="2"/>
  <c r="J24" i="2"/>
  <c r="J23" i="2"/>
  <c r="J21" i="2"/>
  <c r="J18" i="2"/>
  <c r="J16" i="2" s="1"/>
  <c r="J17" i="2"/>
  <c r="J15" i="2"/>
  <c r="J11" i="2"/>
  <c r="I53" i="2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N36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1" i="2"/>
  <c r="P30" i="2"/>
  <c r="P28" i="2"/>
  <c r="P27" i="2"/>
  <c r="P23" i="2"/>
  <c r="P20" i="2"/>
  <c r="P19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J26" i="2"/>
  <c r="I26" i="2"/>
  <c r="H26" i="2"/>
  <c r="K10" i="2"/>
  <c r="J10" i="2"/>
  <c r="I10" i="2"/>
  <c r="G10" i="2"/>
  <c r="F10" i="2"/>
  <c r="C10" i="2"/>
  <c r="L16" i="2" l="1"/>
  <c r="P22" i="2"/>
  <c r="G16" i="2"/>
  <c r="G74" i="2" s="1"/>
  <c r="G87" i="2" s="1"/>
  <c r="P18" i="2"/>
  <c r="P35" i="2"/>
  <c r="F16" i="2"/>
  <c r="P24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M87" i="2" s="1"/>
  <c r="B74" i="2"/>
  <c r="B87" i="2" s="1"/>
  <c r="O74" i="2"/>
  <c r="O87" i="2" s="1"/>
  <c r="P10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<sst xmlns="http://schemas.openxmlformats.org/spreadsheetml/2006/main" count="113" uniqueCount="113">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</sst>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topLeftCell="B1" zoomScale="80" zoomScaleNormal="80" zoomScaleSheetLayoutView="70" workbookViewId="0">
      <selection activeCell="M58" sqref="M58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hidden="1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4540234.38</v>
      </c>
      <c r="L10" s="9">
        <f t="shared" si="0"/>
        <v>5123400.3899999997</v>
      </c>
      <c r="M10" s="9">
        <f>+M11+M12+M13+M14+M15</f>
        <v>4172055.43</v>
      </c>
      <c r="N10" s="9">
        <f t="shared" si="0"/>
        <v>0</v>
      </c>
      <c r="O10" s="9">
        <f t="shared" si="0"/>
        <v>0</v>
      </c>
      <c r="P10" s="9">
        <f>SUM(D10:O10)</f>
        <v>51289445.619999997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f>3445850+145000+244750+110000+34610.06</f>
        <v>3980210.06</v>
      </c>
      <c r="J11" s="21">
        <f>3260850+145000+252000+148000+22611.91</f>
        <v>3828461.91</v>
      </c>
      <c r="K11" s="21">
        <f>3370850+88000+145000+48000+110000</f>
        <v>3761850</v>
      </c>
      <c r="L11" s="21">
        <f>3305850+54033+185000+616600+110000</f>
        <v>4271483</v>
      </c>
      <c r="M11" s="21">
        <f>3115850+15500+185000+15000+110000</f>
        <v>3441350</v>
      </c>
      <c r="N11" s="21">
        <v>0</v>
      </c>
      <c r="O11" s="21">
        <v>0</v>
      </c>
      <c r="P11" s="17">
        <f>SUM(D11:O11)</f>
        <v>38908504.369999997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217000</v>
      </c>
      <c r="J12" s="21">
        <v>217000</v>
      </c>
      <c r="K12" s="21">
        <v>217000</v>
      </c>
      <c r="L12" s="21">
        <v>217000</v>
      </c>
      <c r="M12" s="21">
        <v>217000</v>
      </c>
      <c r="N12" s="21">
        <v>0</v>
      </c>
      <c r="O12" s="21">
        <v>0</v>
      </c>
      <c r="P12" s="17">
        <f>SUM(D12:O12)</f>
        <v>6616229.1699999999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3776</v>
      </c>
      <c r="M13" s="21">
        <v>0</v>
      </c>
      <c r="N13" s="21">
        <v>0</v>
      </c>
      <c r="O13" s="21">
        <v>0</v>
      </c>
      <c r="P13" s="17">
        <f>SUM(D13:O13)</f>
        <v>3776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>SUM(D14:O14)</f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f>273548.16+280137.6+35361.15</f>
        <v>589046.91</v>
      </c>
      <c r="J15" s="21">
        <f>263639.88+270215.35+35472.8</f>
        <v>569328.03</v>
      </c>
      <c r="K15" s="21">
        <f>260520.28+267091.35+33772.75</f>
        <v>561384.38</v>
      </c>
      <c r="L15" s="21">
        <f>290174.77+303275.3+37691.32</f>
        <v>631141.39</v>
      </c>
      <c r="M15" s="21">
        <f>237796.83+244335.85+31572.75</f>
        <v>513705.43</v>
      </c>
      <c r="N15" s="21">
        <v>0</v>
      </c>
      <c r="O15" s="21">
        <v>0</v>
      </c>
      <c r="P15" s="17">
        <f t="shared" ref="P15" si="1">SUM(D15:O15)</f>
        <v>5760936.0799999991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4085930.2300000004</v>
      </c>
      <c r="L16" s="11">
        <f t="shared" si="2"/>
        <v>2838368.64</v>
      </c>
      <c r="M16" s="11">
        <f t="shared" si="2"/>
        <v>4042720.7800000003</v>
      </c>
      <c r="N16" s="11">
        <f t="shared" si="2"/>
        <v>0</v>
      </c>
      <c r="O16" s="11">
        <f t="shared" si="2"/>
        <v>0</v>
      </c>
      <c r="P16" s="11">
        <f t="shared" si="2"/>
        <v>30828238.030000001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f>268336.04+16060.72+3746</f>
        <v>288142.75999999995</v>
      </c>
      <c r="J17" s="26">
        <f>273407.07+16060.75</f>
        <v>289467.82</v>
      </c>
      <c r="K17" s="26">
        <f>280804.96+16080.99+2737.6+7698</f>
        <v>307321.55</v>
      </c>
      <c r="L17" s="26">
        <f>331095.97+16091.28+3746</f>
        <v>350933.25</v>
      </c>
      <c r="M17" s="26">
        <f>358478.07+32474.19+1368+3952</f>
        <v>396272.26</v>
      </c>
      <c r="N17" s="26">
        <v>0</v>
      </c>
      <c r="O17" s="26">
        <v>0</v>
      </c>
      <c r="P17" s="26">
        <f t="shared" ref="P17:P25" si="3">+SUM(D17:O17)</f>
        <v>3561112.129999999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37999.980000000003</v>
      </c>
      <c r="J18" s="26">
        <f>6333.33+78694</f>
        <v>85027.33</v>
      </c>
      <c r="K18" s="26">
        <v>6333.33</v>
      </c>
      <c r="L18" s="26">
        <v>6333.33</v>
      </c>
      <c r="M18" s="26">
        <f>106633.33+1032147.48</f>
        <v>1138780.81</v>
      </c>
      <c r="N18" s="26">
        <v>0</v>
      </c>
      <c r="O18" s="26">
        <v>0</v>
      </c>
      <c r="P18" s="26">
        <f t="shared" si="3"/>
        <v>1848606.1099999999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277900</v>
      </c>
      <c r="J19" s="26">
        <v>316150</v>
      </c>
      <c r="K19" s="26">
        <v>0</v>
      </c>
      <c r="L19" s="26">
        <f>15050+7664.58</f>
        <v>22714.58</v>
      </c>
      <c r="M19" s="26">
        <v>90150</v>
      </c>
      <c r="N19" s="26">
        <v>0</v>
      </c>
      <c r="O19" s="26">
        <v>0</v>
      </c>
      <c r="P19" s="26">
        <f t="shared" si="3"/>
        <v>967114.58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f>1316896.13+65978.99</f>
        <v>1382875.1199999999</v>
      </c>
      <c r="J21" s="26">
        <f>1099550.49+312943.71</f>
        <v>1412494.2</v>
      </c>
      <c r="K21" s="26">
        <v>545440.11</v>
      </c>
      <c r="L21" s="26">
        <v>536749.94999999995</v>
      </c>
      <c r="M21" s="26">
        <f>540432.03+62702.77</f>
        <v>603134.80000000005</v>
      </c>
      <c r="N21" s="26">
        <v>0</v>
      </c>
      <c r="O21" s="26">
        <v>0</v>
      </c>
      <c r="P21" s="26">
        <f t="shared" si="3"/>
        <v>6147115.1100000003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265721.34999999998</v>
      </c>
      <c r="J22" s="26">
        <v>253685.29</v>
      </c>
      <c r="K22" s="26">
        <v>262206.01</v>
      </c>
      <c r="L22" s="26">
        <f>76558.16+260529.27</f>
        <v>337087.43</v>
      </c>
      <c r="M22" s="26">
        <v>259985.85</v>
      </c>
      <c r="N22" s="26">
        <v>0</v>
      </c>
      <c r="O22" s="26">
        <v>0</v>
      </c>
      <c r="P22" s="26">
        <f t="shared" si="3"/>
        <v>2832834.6500000004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f>36439.33+32179.3+22687.08</f>
        <v>91305.71</v>
      </c>
      <c r="J23" s="26">
        <f>36439.33+106141+47560.78</f>
        <v>190141.11000000002</v>
      </c>
      <c r="K23" s="26">
        <f>72878.66+1184.78</f>
        <v>74063.44</v>
      </c>
      <c r="L23" s="26">
        <f>36439.33+23010</f>
        <v>59449.33</v>
      </c>
      <c r="M23" s="26">
        <v>20060.91</v>
      </c>
      <c r="N23" s="26">
        <v>0</v>
      </c>
      <c r="O23" s="26">
        <v>0</v>
      </c>
      <c r="P23" s="26">
        <f t="shared" si="3"/>
        <v>929635.90999999992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f>33040+84999.99+141883.2+87075+171312.4+581956.78</f>
        <v>1100267.3700000001</v>
      </c>
      <c r="J24" s="26">
        <f>34810+141600+134559.99-75449.2+53100+197150+251311.57+315071.59</f>
        <v>1052153.95</v>
      </c>
      <c r="K24" s="26">
        <f>13422.5+295970+1744735.22</f>
        <v>2054127.72</v>
      </c>
      <c r="L24" s="26">
        <f>254999.97+104675+34220+819944.9</f>
        <v>1213839.8700000001</v>
      </c>
      <c r="M24" s="26">
        <f>84999.99+474600+34220+486080</f>
        <v>1079899.99</v>
      </c>
      <c r="N24" s="26">
        <v>0</v>
      </c>
      <c r="O24" s="26">
        <v>0</v>
      </c>
      <c r="P24" s="26">
        <f t="shared" si="3"/>
        <v>11021166.959999999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f>35400+115286</f>
        <v>150686</v>
      </c>
      <c r="J25" s="26">
        <f>329470+76906.5+323279.7</f>
        <v>729656.2</v>
      </c>
      <c r="K25" s="26">
        <f>200000+215037.3+421400.77</f>
        <v>836438.07000000007</v>
      </c>
      <c r="L25" s="26">
        <f>130205+181055.9</f>
        <v>311260.90000000002</v>
      </c>
      <c r="M25" s="26">
        <f>126838.7+327597.46</f>
        <v>454436.16000000003</v>
      </c>
      <c r="N25" s="26">
        <v>0</v>
      </c>
      <c r="O25" s="26">
        <v>0</v>
      </c>
      <c r="P25" s="26">
        <f t="shared" si="3"/>
        <v>3520652.58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483529.92</v>
      </c>
      <c r="K26" s="11">
        <f t="shared" si="4"/>
        <v>241004.46000000002</v>
      </c>
      <c r="L26" s="11">
        <f t="shared" si="4"/>
        <v>437272.08</v>
      </c>
      <c r="M26" s="11">
        <f t="shared" si="4"/>
        <v>899711.54</v>
      </c>
      <c r="N26" s="11">
        <f t="shared" si="4"/>
        <v>0</v>
      </c>
      <c r="O26" s="11">
        <f t="shared" si="4"/>
        <v>0</v>
      </c>
      <c r="P26" s="11">
        <f t="shared" si="4"/>
        <v>4123187.3899999997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49356.800000000003</v>
      </c>
      <c r="K27" s="26">
        <v>8430</v>
      </c>
      <c r="L27" s="26">
        <v>0</v>
      </c>
      <c r="M27" s="26">
        <f>147871.04+534.68</f>
        <v>148405.72</v>
      </c>
      <c r="N27" s="26">
        <v>0</v>
      </c>
      <c r="O27" s="26">
        <v>0</v>
      </c>
      <c r="P27" s="26">
        <f t="shared" ref="P27:P35" si="5">+SUM(D27:O27)</f>
        <v>355986.20999999996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126850</v>
      </c>
      <c r="L28" s="26">
        <v>11764.6</v>
      </c>
      <c r="M28" s="26">
        <v>141600</v>
      </c>
      <c r="N28" s="26">
        <v>0</v>
      </c>
      <c r="O28" s="26">
        <v>0</v>
      </c>
      <c r="P28" s="26">
        <f t="shared" si="5"/>
        <v>580314.56000000006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92061</v>
      </c>
      <c r="J29" s="26">
        <v>0</v>
      </c>
      <c r="K29" s="26">
        <v>0</v>
      </c>
      <c r="L29" s="26">
        <f>101469.03+23161.04+82384.91</f>
        <v>207014.98</v>
      </c>
      <c r="M29" s="26">
        <v>27597</v>
      </c>
      <c r="N29" s="26">
        <v>0</v>
      </c>
      <c r="O29" s="26">
        <v>0</v>
      </c>
      <c r="P29" s="26">
        <f t="shared" si="5"/>
        <v>742354.51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2660.9</v>
      </c>
      <c r="N31" s="26">
        <v>0</v>
      </c>
      <c r="O31" s="26">
        <v>0</v>
      </c>
      <c r="P31" s="26">
        <f t="shared" si="5"/>
        <v>2660.9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283.2</v>
      </c>
      <c r="L32" s="26">
        <v>0</v>
      </c>
      <c r="M32" s="26">
        <f>6705.72+283.2</f>
        <v>6988.92</v>
      </c>
      <c r="N32" s="26">
        <v>0</v>
      </c>
      <c r="O32" s="26">
        <v>0</v>
      </c>
      <c r="P32" s="26">
        <f t="shared" si="5"/>
        <v>7272.12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219959.5</v>
      </c>
      <c r="J33" s="26">
        <v>11151</v>
      </c>
      <c r="K33" s="26">
        <v>885</v>
      </c>
      <c r="L33" s="26">
        <v>0</v>
      </c>
      <c r="M33" s="26">
        <f>388336.8+23652.6+6897.15</f>
        <v>418886.55</v>
      </c>
      <c r="N33" s="26">
        <v>0</v>
      </c>
      <c r="O33" s="26">
        <v>0</v>
      </c>
      <c r="P33" s="26">
        <f t="shared" si="5"/>
        <v>854156.7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f>87907.64+79909.98+20284.2+8909+71921+149488.3+4602</f>
        <v>423022.12</v>
      </c>
      <c r="K35" s="26">
        <f>51872.8+1872.66+50810.8</f>
        <v>104556.26000000001</v>
      </c>
      <c r="L35" s="26">
        <f>212717.41+5775.09</f>
        <v>218492.5</v>
      </c>
      <c r="M35" s="26">
        <f>2035.5+3735.07+91880.5+71036+519.2-18583.82+2950</f>
        <v>153572.45000000001</v>
      </c>
      <c r="N35" s="26">
        <v>0</v>
      </c>
      <c r="O35" s="26">
        <v>0</v>
      </c>
      <c r="P35" s="26">
        <f t="shared" si="5"/>
        <v>1551150.8399999999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18956.7</v>
      </c>
      <c r="K52" s="11">
        <f t="shared" si="10"/>
        <v>89632.8</v>
      </c>
      <c r="L52" s="11">
        <f t="shared" si="10"/>
        <v>590000</v>
      </c>
      <c r="M52" s="11">
        <f t="shared" si="10"/>
        <v>339826.26</v>
      </c>
      <c r="N52" s="11">
        <f t="shared" si="10"/>
        <v>0</v>
      </c>
      <c r="O52" s="11">
        <f t="shared" si="10"/>
        <v>0</v>
      </c>
      <c r="P52" s="11">
        <f t="shared" si="10"/>
        <v>2393672.9500000002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f>5074+38350+56709.03</f>
        <v>100133.03</v>
      </c>
      <c r="J53" s="26">
        <v>18956.7</v>
      </c>
      <c r="K53" s="26">
        <v>89632.8</v>
      </c>
      <c r="L53" s="26">
        <v>0</v>
      </c>
      <c r="M53" s="26">
        <v>270898.38</v>
      </c>
      <c r="N53" s="26">
        <v>0</v>
      </c>
      <c r="O53" s="26">
        <v>0</v>
      </c>
      <c r="P53" s="26">
        <f t="shared" ref="P53:P61" si="11">+SUM(D53:O53)</f>
        <v>772042.07000000007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60548.4</v>
      </c>
      <c r="N54" s="26">
        <v>0</v>
      </c>
      <c r="O54" s="26">
        <v>0</v>
      </c>
      <c r="P54" s="26">
        <f t="shared" si="11"/>
        <v>83204.399999999994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44368</v>
      </c>
      <c r="J57" s="26">
        <v>0</v>
      </c>
      <c r="K57" s="26">
        <v>0</v>
      </c>
      <c r="L57" s="26">
        <v>0</v>
      </c>
      <c r="M57" s="26">
        <v>8379.48</v>
      </c>
      <c r="N57" s="26">
        <v>0</v>
      </c>
      <c r="O57" s="26">
        <v>0</v>
      </c>
      <c r="P57" s="26">
        <f t="shared" si="11"/>
        <v>63426.479999999996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590000</v>
      </c>
      <c r="J60" s="26">
        <v>0</v>
      </c>
      <c r="K60" s="26">
        <v>0</v>
      </c>
      <c r="L60" s="26">
        <v>590000</v>
      </c>
      <c r="M60" s="26">
        <v>0</v>
      </c>
      <c r="N60" s="26">
        <v>0</v>
      </c>
      <c r="O60" s="26">
        <v>0</v>
      </c>
      <c r="P60" s="26">
        <f t="shared" si="11"/>
        <v>1475000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9446052.4600000009</v>
      </c>
      <c r="K74" s="13">
        <f t="shared" si="15"/>
        <v>8956801.870000001</v>
      </c>
      <c r="L74" s="13">
        <f t="shared" si="15"/>
        <v>8989041.1099999994</v>
      </c>
      <c r="M74" s="13">
        <f t="shared" si="15"/>
        <v>9454314.0099999998</v>
      </c>
      <c r="N74" s="13">
        <f t="shared" si="15"/>
        <v>0</v>
      </c>
      <c r="O74" s="13">
        <f t="shared" si="15"/>
        <v>0</v>
      </c>
      <c r="P74" s="13">
        <f t="shared" si="15"/>
        <v>88634543.99000001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9427676.790000001</v>
      </c>
      <c r="J87" s="25">
        <f t="shared" si="20"/>
        <v>9446052.4600000009</v>
      </c>
      <c r="K87" s="25">
        <f t="shared" si="20"/>
        <v>8956801.870000001</v>
      </c>
      <c r="L87" s="25">
        <f t="shared" si="20"/>
        <v>8989041.1099999994</v>
      </c>
      <c r="M87" s="25">
        <f t="shared" si="20"/>
        <v>9454314.0099999998</v>
      </c>
      <c r="N87" s="25">
        <f t="shared" si="20"/>
        <v>0</v>
      </c>
      <c r="O87" s="25">
        <f t="shared" si="20"/>
        <v>0</v>
      </c>
      <c r="P87" s="25">
        <f t="shared" si="20"/>
        <v>88634543.99000001</v>
      </c>
    </row>
    <row r="88" spans="1:16" x14ac:dyDescent="0.25">
      <c r="A88" s="18" t="s">
        <v>88</v>
      </c>
      <c r="B88" s="16"/>
    </row>
    <row r="89" spans="1:16" x14ac:dyDescent="0.25">
      <c r="K89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2022-11-14T16:58:02Z</dcterms:modified>
</cp:coreProperties>
</file>