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"/>
    </mc:Choice>
  </mc:AlternateContent>
  <xr:revisionPtr revIDLastSave="0" documentId="8_{EF8B9A4F-8C6D-4B74-860C-E63E7CDEFC6A}" xr6:coauthVersionLast="47" xr6:coauthVersionMax="47" xr10:uidLastSave="{00000000-0000-0000-0000-000000000000}"/>
  <bookViews>
    <workbookView xWindow="-120" yWindow="-120" windowWidth="20730" windowHeight="11160" xr2:uid="{11B2AC55-D82B-4341-B535-DC5753B129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5" i="1" l="1"/>
  <c r="H85" i="1"/>
  <c r="B85" i="1"/>
  <c r="B87" i="1" s="1"/>
  <c r="P84" i="1"/>
  <c r="P83" i="1" s="1"/>
  <c r="P85" i="1" s="1"/>
  <c r="O83" i="1"/>
  <c r="O85" i="1" s="1"/>
  <c r="N83" i="1"/>
  <c r="M83" i="1"/>
  <c r="L83" i="1"/>
  <c r="L85" i="1" s="1"/>
  <c r="K83" i="1"/>
  <c r="K85" i="1" s="1"/>
  <c r="K87" i="1" s="1"/>
  <c r="J83" i="1"/>
  <c r="J85" i="1" s="1"/>
  <c r="J87" i="1" s="1"/>
  <c r="I83" i="1"/>
  <c r="I85" i="1" s="1"/>
  <c r="H83" i="1"/>
  <c r="G83" i="1"/>
  <c r="F83" i="1"/>
  <c r="F85" i="1" s="1"/>
  <c r="E83" i="1"/>
  <c r="E85" i="1" s="1"/>
  <c r="E87" i="1" s="1"/>
  <c r="D83" i="1"/>
  <c r="D85" i="1" s="1"/>
  <c r="D87" i="1" s="1"/>
  <c r="C83" i="1"/>
  <c r="C85" i="1" s="1"/>
  <c r="B83" i="1"/>
  <c r="P82" i="1"/>
  <c r="P81" i="1"/>
  <c r="P80" i="1" s="1"/>
  <c r="O80" i="1"/>
  <c r="N80" i="1"/>
  <c r="M80" i="1"/>
  <c r="M85" i="1" s="1"/>
  <c r="L80" i="1"/>
  <c r="K80" i="1"/>
  <c r="J80" i="1"/>
  <c r="I80" i="1"/>
  <c r="H80" i="1"/>
  <c r="G80" i="1"/>
  <c r="G85" i="1" s="1"/>
  <c r="F80" i="1"/>
  <c r="E80" i="1"/>
  <c r="D80" i="1"/>
  <c r="C80" i="1"/>
  <c r="B80" i="1"/>
  <c r="P79" i="1"/>
  <c r="P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P73" i="1"/>
  <c r="P72" i="1"/>
  <c r="P71" i="1"/>
  <c r="P70" i="1" s="1"/>
  <c r="O70" i="1"/>
  <c r="O74" i="1" s="1"/>
  <c r="N70" i="1"/>
  <c r="N74" i="1" s="1"/>
  <c r="M70" i="1"/>
  <c r="M74" i="1" s="1"/>
  <c r="L70" i="1"/>
  <c r="L74" i="1" s="1"/>
  <c r="K70" i="1"/>
  <c r="K74" i="1" s="1"/>
  <c r="J70" i="1"/>
  <c r="J74" i="1" s="1"/>
  <c r="I70" i="1"/>
  <c r="I74" i="1" s="1"/>
  <c r="H70" i="1"/>
  <c r="H74" i="1" s="1"/>
  <c r="G70" i="1"/>
  <c r="G74" i="1" s="1"/>
  <c r="F70" i="1"/>
  <c r="F74" i="1" s="1"/>
  <c r="E70" i="1"/>
  <c r="E74" i="1" s="1"/>
  <c r="D70" i="1"/>
  <c r="D74" i="1" s="1"/>
  <c r="C70" i="1"/>
  <c r="C74" i="1" s="1"/>
  <c r="B70" i="1"/>
  <c r="B74" i="1" s="1"/>
  <c r="P69" i="1"/>
  <c r="P68" i="1"/>
  <c r="P67" i="1" s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P66" i="1"/>
  <c r="P65" i="1"/>
  <c r="P64" i="1"/>
  <c r="P63" i="1"/>
  <c r="P62" i="1" s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P61" i="1"/>
  <c r="P60" i="1"/>
  <c r="P59" i="1"/>
  <c r="P58" i="1"/>
  <c r="P57" i="1"/>
  <c r="P56" i="1"/>
  <c r="P55" i="1"/>
  <c r="P52" i="1" s="1"/>
  <c r="P54" i="1"/>
  <c r="P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P50" i="1"/>
  <c r="P49" i="1"/>
  <c r="P48" i="1"/>
  <c r="P47" i="1"/>
  <c r="P46" i="1"/>
  <c r="P45" i="1"/>
  <c r="P44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P43" i="1"/>
  <c r="P42" i="1"/>
  <c r="P41" i="1"/>
  <c r="P40" i="1"/>
  <c r="P39" i="1"/>
  <c r="P38" i="1"/>
  <c r="P37" i="1"/>
  <c r="P36" i="1" s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N26" i="1" s="1"/>
  <c r="M35" i="1"/>
  <c r="P35" i="1" s="1"/>
  <c r="P34" i="1"/>
  <c r="P33" i="1"/>
  <c r="M33" i="1"/>
  <c r="P32" i="1"/>
  <c r="P31" i="1"/>
  <c r="P30" i="1"/>
  <c r="M29" i="1"/>
  <c r="P29" i="1" s="1"/>
  <c r="P26" i="1" s="1"/>
  <c r="P28" i="1"/>
  <c r="P27" i="1"/>
  <c r="O26" i="1"/>
  <c r="M26" i="1"/>
  <c r="L26" i="1"/>
  <c r="K26" i="1"/>
  <c r="J26" i="1"/>
  <c r="I26" i="1"/>
  <c r="H26" i="1"/>
  <c r="G26" i="1"/>
  <c r="F26" i="1"/>
  <c r="E26" i="1"/>
  <c r="D26" i="1"/>
  <c r="C26" i="1"/>
  <c r="B26" i="1"/>
  <c r="P25" i="1"/>
  <c r="N25" i="1"/>
  <c r="N24" i="1"/>
  <c r="M24" i="1"/>
  <c r="P24" i="1" s="1"/>
  <c r="N23" i="1"/>
  <c r="P23" i="1" s="1"/>
  <c r="M22" i="1"/>
  <c r="P22" i="1" s="1"/>
  <c r="P21" i="1"/>
  <c r="P20" i="1"/>
  <c r="P19" i="1"/>
  <c r="P18" i="1"/>
  <c r="N18" i="1"/>
  <c r="M18" i="1"/>
  <c r="P17" i="1"/>
  <c r="N17" i="1"/>
  <c r="N16" i="1" s="1"/>
  <c r="M17" i="1"/>
  <c r="O16" i="1"/>
  <c r="M16" i="1"/>
  <c r="L16" i="1"/>
  <c r="K16" i="1"/>
  <c r="J16" i="1"/>
  <c r="I16" i="1"/>
  <c r="H16" i="1"/>
  <c r="G16" i="1"/>
  <c r="F16" i="1"/>
  <c r="E16" i="1"/>
  <c r="D16" i="1"/>
  <c r="C16" i="1"/>
  <c r="B16" i="1"/>
  <c r="P15" i="1"/>
  <c r="N15" i="1"/>
  <c r="M15" i="1"/>
  <c r="P14" i="1"/>
  <c r="P13" i="1"/>
  <c r="P12" i="1"/>
  <c r="P11" i="1"/>
  <c r="N11" i="1"/>
  <c r="N10" i="1" s="1"/>
  <c r="M11" i="1"/>
  <c r="O10" i="1"/>
  <c r="M10" i="1"/>
  <c r="L10" i="1"/>
  <c r="K10" i="1"/>
  <c r="J10" i="1"/>
  <c r="I10" i="1"/>
  <c r="H10" i="1"/>
  <c r="G10" i="1"/>
  <c r="F10" i="1"/>
  <c r="E10" i="1"/>
  <c r="D10" i="1"/>
  <c r="P10" i="1" s="1"/>
  <c r="C10" i="1"/>
  <c r="B10" i="1"/>
  <c r="F87" i="1" l="1"/>
  <c r="L87" i="1"/>
  <c r="H87" i="1"/>
  <c r="N87" i="1"/>
  <c r="P16" i="1"/>
  <c r="P74" i="1" s="1"/>
  <c r="P87" i="1" s="1"/>
  <c r="G87" i="1"/>
  <c r="M87" i="1"/>
  <c r="C87" i="1"/>
  <c r="I87" i="1"/>
  <c r="O87" i="1"/>
</calcChain>
</file>

<file path=xl/sharedStrings.xml><?xml version="1.0" encoding="utf-8"?>
<sst xmlns="http://schemas.openxmlformats.org/spreadsheetml/2006/main" count="113" uniqueCount="113">
  <si>
    <t xml:space="preserve">MINISTERIO DE INTERIOR Y POLICÍA </t>
  </si>
  <si>
    <t>Instituto Nacional de Migración</t>
  </si>
  <si>
    <t>Año 2021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</si>
  <si>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</si>
  <si>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</si>
  <si>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</si>
  <si>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</si>
  <si>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</si>
  <si>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</si>
  <si>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</si>
  <si>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</si>
  <si>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</si>
  <si>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</si>
  <si>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</si>
  <si>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</si>
  <si>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</si>
  <si>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</si>
  <si>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</si>
  <si>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</si>
  <si>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</si>
  <si>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</si>
  <si>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</si>
  <si>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</si>
  <si>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</si>
  <si>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</si>
  <si>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</si>
  <si>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</si>
  <si>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</si>
  <si>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</si>
  <si>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</si>
  <si>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</si>
  <si>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</si>
  <si>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</si>
  <si>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</si>
  <si>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</si>
  <si>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</si>
  <si>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</si>
  <si>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</si>
  <si>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</si>
  <si>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</si>
  <si>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</si>
  <si>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</si>
  <si>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</si>
  <si>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</si>
  <si>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</si>
  <si>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</si>
  <si>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</si>
  <si>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</si>
  <si>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</si>
  <si>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</si>
  <si>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</si>
  <si>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</si>
  <si>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</si>
  <si>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</si>
  <si>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</si>
  <si>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</si>
  <si>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</si>
  <si>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</si>
  <si>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</si>
  <si>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</si>
  <si>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</si>
  <si>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</si>
  <si>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</si>
  <si>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</si>
  <si>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</si>
  <si>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</si>
  <si>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</si>
  <si>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</si>
  <si>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</si>
  <si>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</si>
  <si>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</si>
  <si>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</si>
  <si>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</si>
  <si>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</si>
  <si>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</si>
  <si>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</si>
  <si>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</si>
  <si>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</si>
  <si>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</si>
  <si>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</si>
  <si>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</si>
  <si>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</si>
  <si>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</si>
  <si>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</si>
  <si>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</si>
  <si>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</si>
  <si>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</si>
  <si>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</si>
  <si>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</si>
  <si>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</si>
  <si>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</si>
  <si>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</si>
  <si>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</si>
  <si>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</si>
  <si>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</si>
  <si>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</si>
  <si>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</si>
  <si>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</si>
  <si>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</si>
  <si>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</si>
  <si>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 xml:space="preserve">                LIC. PEDRO RAMIREZ</t>
  </si>
  <si>
    <t>LIC. JEOVANNY TEJEDA</t>
  </si>
  <si>
    <t xml:space="preserve">                        Contador.</t>
  </si>
  <si>
    <t>Enc. Division Adm. Y Financiera.</t>
  </si>
  <si>
    <t xml:space="preserve">                    Preparado por:</t>
  </si>
  <si>
    <t>Revisado por:</t>
  </si>
  <si>
    <t>DR. WILFREDO LOZANO</t>
  </si>
  <si>
    <t>Director Ejecutivo.</t>
  </si>
  <si>
    <t>Aprobado por: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</si>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</sst>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43" fontId="3" fillId="0" borderId="7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43" fontId="3" fillId="0" borderId="0" xfId="1" applyFont="1"/>
    <xf numFmtId="43" fontId="0" fillId="0" borderId="0" xfId="1" applyFont="1"/>
    <xf numFmtId="43" fontId="1" fillId="0" borderId="0" xfId="1" applyFont="1" applyAlignment="1">
      <alignment vertical="center" wrapText="1"/>
    </xf>
    <xf numFmtId="43" fontId="1" fillId="0" borderId="0" xfId="1" applyAlignment="1">
      <alignment vertical="center" wrapText="1"/>
    </xf>
    <xf numFmtId="43" fontId="1" fillId="0" borderId="0" xfId="1" applyFont="1"/>
    <xf numFmtId="0" fontId="3" fillId="4" borderId="8" xfId="0" applyFont="1" applyFill="1" applyBorder="1" applyAlignment="1">
      <alignment horizontal="left" vertical="center" wrapText="1"/>
    </xf>
    <xf numFmtId="43" fontId="3" fillId="4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3" fontId="3" fillId="0" borderId="7" xfId="1" applyFont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9" xfId="0" applyFont="1" applyBorder="1"/>
    <xf numFmtId="0" fontId="0" fillId="0" borderId="9" xfId="0" applyBorder="1"/>
    <xf numFmtId="43" fontId="7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920750</xdr:colOff>
      <xdr:row>5</xdr:row>
      <xdr:rowOff>51180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B0BDAE-C0C6-43B4-8962-356819F9C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1" y="441325"/>
          <a:ext cx="847724" cy="7338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822325</xdr:colOff>
      <xdr:row>4</xdr:row>
      <xdr:rowOff>184150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3592A1-5F00-4CCE-818B-99D691EFD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09575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C5D4-C3E1-4613-81DE-69690F60EDC5}">
  <dimension ref="A1:P106"/>
  <sheetViews>
    <sheetView tabSelected="1" zoomScale="80" zoomScaleNormal="80" workbookViewId="0">
      <selection activeCell="A3" sqref="A3:P3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20.85546875" customWidth="1"/>
    <col min="4" max="4" width="19" customWidth="1"/>
    <col min="5" max="5" width="18" customWidth="1"/>
    <col min="6" max="7" width="18.42578125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7" customWidth="1"/>
    <col min="16" max="16" width="20.140625" bestFit="1" customWidth="1"/>
  </cols>
  <sheetData>
    <row r="1" spans="1:16" ht="28.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8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.75" x14ac:dyDescent="0.2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5.75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7" spans="1:16" x14ac:dyDescent="0.25">
      <c r="A7" s="38" t="s">
        <v>5</v>
      </c>
      <c r="B7" s="39" t="s">
        <v>6</v>
      </c>
      <c r="C7" s="39" t="s">
        <v>7</v>
      </c>
      <c r="D7" s="41" t="s">
        <v>8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x14ac:dyDescent="0.25">
      <c r="A8" s="38"/>
      <c r="B8" s="40"/>
      <c r="C8" s="40"/>
      <c r="D8" s="1" t="s">
        <v>9</v>
      </c>
      <c r="E8" s="1" t="s">
        <v>10</v>
      </c>
      <c r="F8" s="1" t="s">
        <v>11</v>
      </c>
      <c r="G8" s="1" t="s">
        <v>12</v>
      </c>
      <c r="H8" s="2" t="s">
        <v>13</v>
      </c>
      <c r="I8" s="1" t="s">
        <v>14</v>
      </c>
      <c r="J8" s="2" t="s">
        <v>15</v>
      </c>
      <c r="K8" s="1" t="s">
        <v>16</v>
      </c>
      <c r="L8" s="1" t="s">
        <v>17</v>
      </c>
      <c r="M8" s="1" t="s">
        <v>18</v>
      </c>
      <c r="N8" s="1" t="s">
        <v>19</v>
      </c>
      <c r="O8" s="2" t="s">
        <v>20</v>
      </c>
      <c r="P8" s="1" t="s">
        <v>21</v>
      </c>
    </row>
    <row r="9" spans="1:16" x14ac:dyDescent="0.25">
      <c r="A9" s="3" t="s">
        <v>22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5" t="s">
        <v>23</v>
      </c>
      <c r="B10" s="6">
        <f>+B11+B12+B13+B14+B15</f>
        <v>58331321</v>
      </c>
      <c r="C10" s="6">
        <f>+C11+C12+C13+C14+C15</f>
        <v>0</v>
      </c>
      <c r="D10" s="6">
        <f>+D11+D12+D13+D14+D15</f>
        <v>3739933.7</v>
      </c>
      <c r="E10" s="6">
        <f t="shared" ref="E10:O10" si="0">+E11+E12+E13+E14+E15</f>
        <v>3861238.1500000004</v>
      </c>
      <c r="F10" s="6">
        <f t="shared" si="0"/>
        <v>3860866.41</v>
      </c>
      <c r="G10" s="6">
        <f t="shared" si="0"/>
        <v>4796319.33</v>
      </c>
      <c r="H10" s="6">
        <f t="shared" si="0"/>
        <v>3976845.54</v>
      </c>
      <c r="I10" s="6">
        <f t="shared" si="0"/>
        <v>6670328.96</v>
      </c>
      <c r="J10" s="6">
        <f t="shared" si="0"/>
        <v>4451392.8500000006</v>
      </c>
      <c r="K10" s="6">
        <f t="shared" si="0"/>
        <v>4687291.76</v>
      </c>
      <c r="L10" s="6">
        <f t="shared" si="0"/>
        <v>4407821.51</v>
      </c>
      <c r="M10" s="6">
        <f>+M11+M12+M13+M14+M15</f>
        <v>4322928.3099999996</v>
      </c>
      <c r="N10" s="6">
        <f t="shared" si="0"/>
        <v>8438290.7100000009</v>
      </c>
      <c r="O10" s="6">
        <f t="shared" si="0"/>
        <v>0</v>
      </c>
      <c r="P10" s="6">
        <f>SUM(D10:O10)</f>
        <v>53213257.230000004</v>
      </c>
    </row>
    <row r="11" spans="1:16" x14ac:dyDescent="0.25">
      <c r="A11" s="7" t="s">
        <v>24</v>
      </c>
      <c r="B11" s="8">
        <v>44985925</v>
      </c>
      <c r="C11" s="9">
        <v>0</v>
      </c>
      <c r="D11" s="10">
        <v>3088925</v>
      </c>
      <c r="E11" s="10">
        <v>3197997.45</v>
      </c>
      <c r="F11" s="10">
        <v>3193925</v>
      </c>
      <c r="G11" s="10">
        <v>3278925</v>
      </c>
      <c r="H11" s="10">
        <v>3278925</v>
      </c>
      <c r="I11" s="10">
        <v>3440241.75</v>
      </c>
      <c r="J11" s="10">
        <v>3496325</v>
      </c>
      <c r="K11" s="10">
        <v>3854325</v>
      </c>
      <c r="L11" s="10">
        <v>3658325</v>
      </c>
      <c r="M11" s="10">
        <f>3261325+112000+65000+70000+80000</f>
        <v>3588325</v>
      </c>
      <c r="N11" s="10">
        <f>3246850+65000+358500+70000+170000+3612745.87+169589.37</f>
        <v>7692685.2400000002</v>
      </c>
      <c r="O11" s="10">
        <v>0</v>
      </c>
      <c r="P11" s="11">
        <f>SUM(D11:O11)</f>
        <v>41768924.440000005</v>
      </c>
    </row>
    <row r="12" spans="1:16" x14ac:dyDescent="0.25">
      <c r="A12" s="7" t="s">
        <v>25</v>
      </c>
      <c r="B12" s="8">
        <v>7291050</v>
      </c>
      <c r="C12" s="9">
        <v>0</v>
      </c>
      <c r="D12" s="10">
        <v>217000</v>
      </c>
      <c r="E12" s="10">
        <v>217000</v>
      </c>
      <c r="F12" s="10">
        <v>217000</v>
      </c>
      <c r="G12" s="10">
        <v>1047000</v>
      </c>
      <c r="H12" s="10">
        <v>217000</v>
      </c>
      <c r="I12" s="10">
        <v>2735925</v>
      </c>
      <c r="J12" s="10">
        <v>454789.64</v>
      </c>
      <c r="K12" s="10">
        <v>326451.45</v>
      </c>
      <c r="L12" s="10">
        <v>217000</v>
      </c>
      <c r="M12" s="10">
        <v>217000</v>
      </c>
      <c r="N12" s="10">
        <v>217000</v>
      </c>
      <c r="O12" s="10">
        <v>0</v>
      </c>
      <c r="P12" s="11">
        <f>SUM(D12:O12)</f>
        <v>6083166.0899999999</v>
      </c>
    </row>
    <row r="13" spans="1:16" x14ac:dyDescent="0.25">
      <c r="A13" s="7" t="s">
        <v>26</v>
      </c>
      <c r="B13" s="8">
        <v>0</v>
      </c>
      <c r="C13" s="9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4742.3999999999996</v>
      </c>
      <c r="M13" s="10">
        <v>0</v>
      </c>
      <c r="N13" s="10">
        <v>0</v>
      </c>
      <c r="O13" s="10">
        <v>0</v>
      </c>
      <c r="P13" s="11">
        <f t="shared" ref="P13:P15" si="1">SUM(D13:O13)</f>
        <v>4742.3999999999996</v>
      </c>
    </row>
    <row r="14" spans="1:16" x14ac:dyDescent="0.25">
      <c r="A14" s="7" t="s">
        <v>27</v>
      </c>
      <c r="B14" s="8">
        <v>0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1">
        <f t="shared" si="1"/>
        <v>0</v>
      </c>
    </row>
    <row r="15" spans="1:16" x14ac:dyDescent="0.25">
      <c r="A15" s="7" t="s">
        <v>28</v>
      </c>
      <c r="B15" s="8">
        <v>6054346</v>
      </c>
      <c r="C15" s="9">
        <v>0</v>
      </c>
      <c r="D15" s="10">
        <v>434008.7</v>
      </c>
      <c r="E15" s="10">
        <v>446240.7</v>
      </c>
      <c r="F15" s="10">
        <v>449941.41</v>
      </c>
      <c r="G15" s="10">
        <v>470394.33</v>
      </c>
      <c r="H15" s="10">
        <v>480920.54</v>
      </c>
      <c r="I15" s="10">
        <v>494162.21</v>
      </c>
      <c r="J15" s="10">
        <v>500278.21</v>
      </c>
      <c r="K15" s="10">
        <v>506515.31</v>
      </c>
      <c r="L15" s="10">
        <v>527754.11</v>
      </c>
      <c r="M15" s="10">
        <f>239806.85+246819.08+30977.38</f>
        <v>517603.31</v>
      </c>
      <c r="N15" s="10">
        <f>245161.57+252181.35+31262.55</f>
        <v>528605.47000000009</v>
      </c>
      <c r="O15" s="10">
        <v>0</v>
      </c>
      <c r="P15" s="11">
        <f t="shared" si="1"/>
        <v>5356424.3</v>
      </c>
    </row>
    <row r="16" spans="1:16" x14ac:dyDescent="0.25">
      <c r="A16" s="5" t="s">
        <v>29</v>
      </c>
      <c r="B16" s="9">
        <f t="shared" ref="B16:P16" si="2">+SUM(B17:B25)</f>
        <v>35349888</v>
      </c>
      <c r="C16" s="9">
        <f t="shared" si="2"/>
        <v>0</v>
      </c>
      <c r="D16" s="9">
        <f t="shared" si="2"/>
        <v>1103413.5900000001</v>
      </c>
      <c r="E16" s="9">
        <f t="shared" si="2"/>
        <v>1961952.65</v>
      </c>
      <c r="F16" s="9">
        <f t="shared" si="2"/>
        <v>2083067.5499999998</v>
      </c>
      <c r="G16" s="9">
        <f t="shared" si="2"/>
        <v>2147289.81</v>
      </c>
      <c r="H16" s="9">
        <f t="shared" si="2"/>
        <v>1509029.52</v>
      </c>
      <c r="I16" s="9">
        <f t="shared" si="2"/>
        <v>1706161.45</v>
      </c>
      <c r="J16" s="9">
        <f t="shared" si="2"/>
        <v>3419199.77</v>
      </c>
      <c r="K16" s="9">
        <f t="shared" si="2"/>
        <v>2690983.7199999997</v>
      </c>
      <c r="L16" s="9">
        <f t="shared" si="2"/>
        <v>4970696.3699999992</v>
      </c>
      <c r="M16" s="9">
        <f t="shared" si="2"/>
        <v>3646714.9400000004</v>
      </c>
      <c r="N16" s="9">
        <f t="shared" si="2"/>
        <v>4220736.42</v>
      </c>
      <c r="O16" s="9">
        <f t="shared" si="2"/>
        <v>0</v>
      </c>
      <c r="P16" s="9">
        <f t="shared" si="2"/>
        <v>29459245.789999999</v>
      </c>
    </row>
    <row r="17" spans="1:16" x14ac:dyDescent="0.25">
      <c r="A17" s="7" t="s">
        <v>30</v>
      </c>
      <c r="B17" s="12">
        <v>3213115</v>
      </c>
      <c r="C17" s="9">
        <v>0</v>
      </c>
      <c r="D17" s="13">
        <v>334998.93</v>
      </c>
      <c r="E17" s="13">
        <v>302069.74</v>
      </c>
      <c r="F17" s="13">
        <v>317555.8</v>
      </c>
      <c r="G17" s="13">
        <v>286710.51</v>
      </c>
      <c r="H17" s="13">
        <v>428908.63</v>
      </c>
      <c r="I17" s="13">
        <v>352494.2</v>
      </c>
      <c r="J17" s="13">
        <v>348592.41</v>
      </c>
      <c r="K17" s="13">
        <v>324947.32</v>
      </c>
      <c r="L17" s="13">
        <v>339803.36</v>
      </c>
      <c r="M17" s="13">
        <f>261323.56+32022.43+684+4022</f>
        <v>298051.99</v>
      </c>
      <c r="N17" s="13">
        <f>270825.76+15974.29+684.8+3600</f>
        <v>291084.84999999998</v>
      </c>
      <c r="O17" s="13">
        <v>0</v>
      </c>
      <c r="P17" s="13">
        <f t="shared" ref="P17:P25" si="3">+SUM(D17:O17)</f>
        <v>3625217.7399999998</v>
      </c>
    </row>
    <row r="18" spans="1:16" x14ac:dyDescent="0.25">
      <c r="A18" s="7" t="s">
        <v>31</v>
      </c>
      <c r="B18" s="12">
        <v>1788950</v>
      </c>
      <c r="C18" s="9">
        <v>0</v>
      </c>
      <c r="D18" s="13">
        <v>0</v>
      </c>
      <c r="E18" s="13">
        <v>168060</v>
      </c>
      <c r="F18" s="13">
        <v>249498.65</v>
      </c>
      <c r="G18" s="13">
        <v>205885.33</v>
      </c>
      <c r="H18" s="13">
        <v>87067.73</v>
      </c>
      <c r="I18" s="13">
        <v>145102.22</v>
      </c>
      <c r="J18" s="13">
        <v>92854.44</v>
      </c>
      <c r="K18" s="13">
        <v>24283.33</v>
      </c>
      <c r="L18" s="13">
        <v>0</v>
      </c>
      <c r="M18" s="13">
        <f>13166.66+257364</f>
        <v>270530.65999999997</v>
      </c>
      <c r="N18" s="13">
        <f>71095+115084.33</f>
        <v>186179.33000000002</v>
      </c>
      <c r="O18" s="13">
        <v>0</v>
      </c>
      <c r="P18" s="13">
        <f t="shared" si="3"/>
        <v>1429461.69</v>
      </c>
    </row>
    <row r="19" spans="1:16" x14ac:dyDescent="0.25">
      <c r="A19" s="7" t="s">
        <v>32</v>
      </c>
      <c r="B19" s="12">
        <v>2960750</v>
      </c>
      <c r="C19" s="9">
        <v>0</v>
      </c>
      <c r="D19" s="13">
        <v>0</v>
      </c>
      <c r="E19" s="13">
        <v>33750</v>
      </c>
      <c r="F19" s="13">
        <v>7500</v>
      </c>
      <c r="G19" s="13">
        <v>65500</v>
      </c>
      <c r="H19" s="13">
        <v>0</v>
      </c>
      <c r="I19" s="13">
        <v>0</v>
      </c>
      <c r="J19" s="13">
        <v>41350</v>
      </c>
      <c r="K19" s="13">
        <v>39150</v>
      </c>
      <c r="L19" s="13">
        <v>133750</v>
      </c>
      <c r="M19" s="13">
        <v>3650</v>
      </c>
      <c r="N19" s="13">
        <v>107000</v>
      </c>
      <c r="O19" s="13">
        <v>0</v>
      </c>
      <c r="P19" s="13">
        <f t="shared" si="3"/>
        <v>431650</v>
      </c>
    </row>
    <row r="20" spans="1:16" ht="18" customHeight="1" x14ac:dyDescent="0.25">
      <c r="A20" s="7" t="s">
        <v>33</v>
      </c>
      <c r="B20" s="12">
        <v>1705000</v>
      </c>
      <c r="C20" s="9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36000</v>
      </c>
      <c r="M20" s="13">
        <v>0</v>
      </c>
      <c r="N20" s="13">
        <v>21000</v>
      </c>
      <c r="O20" s="13">
        <v>0</v>
      </c>
      <c r="P20" s="13">
        <f t="shared" si="3"/>
        <v>57000</v>
      </c>
    </row>
    <row r="21" spans="1:16" x14ac:dyDescent="0.25">
      <c r="A21" s="7" t="s">
        <v>34</v>
      </c>
      <c r="B21" s="12">
        <v>7607689</v>
      </c>
      <c r="C21" s="9">
        <v>0</v>
      </c>
      <c r="D21" s="13">
        <v>599558.41</v>
      </c>
      <c r="E21" s="13">
        <v>542981.56999999995</v>
      </c>
      <c r="F21" s="13">
        <v>524429.93999999994</v>
      </c>
      <c r="G21" s="13">
        <v>504133.06</v>
      </c>
      <c r="H21" s="13">
        <v>431822.07</v>
      </c>
      <c r="I21" s="13">
        <v>685065.87</v>
      </c>
      <c r="J21" s="13">
        <v>1136827.81</v>
      </c>
      <c r="K21" s="13">
        <v>634757.07999999996</v>
      </c>
      <c r="L21" s="13">
        <v>539500.43000000005</v>
      </c>
      <c r="M21" s="13">
        <v>494869.95</v>
      </c>
      <c r="N21" s="13">
        <v>536181.56000000006</v>
      </c>
      <c r="O21" s="13">
        <v>0</v>
      </c>
      <c r="P21" s="13">
        <f t="shared" si="3"/>
        <v>6630127.75</v>
      </c>
    </row>
    <row r="22" spans="1:16" x14ac:dyDescent="0.25">
      <c r="A22" s="7" t="s">
        <v>35</v>
      </c>
      <c r="B22" s="12">
        <v>436000</v>
      </c>
      <c r="C22" s="9">
        <v>0</v>
      </c>
      <c r="D22" s="13">
        <v>136756.25</v>
      </c>
      <c r="E22" s="13">
        <v>426077.44</v>
      </c>
      <c r="F22" s="13">
        <v>160971.76</v>
      </c>
      <c r="G22" s="13">
        <v>155696.07</v>
      </c>
      <c r="H22" s="13">
        <v>184894.78</v>
      </c>
      <c r="I22" s="13">
        <v>196273.18</v>
      </c>
      <c r="J22" s="13">
        <v>190964.01</v>
      </c>
      <c r="K22" s="13">
        <v>187993.33</v>
      </c>
      <c r="L22" s="13">
        <v>419063.52</v>
      </c>
      <c r="M22" s="13">
        <f>-138040+203790.19</f>
        <v>65750.19</v>
      </c>
      <c r="N22" s="13">
        <v>199501.01</v>
      </c>
      <c r="O22" s="13">
        <v>0</v>
      </c>
      <c r="P22" s="13">
        <f t="shared" si="3"/>
        <v>2323941.54</v>
      </c>
    </row>
    <row r="23" spans="1:16" ht="30" x14ac:dyDescent="0.25">
      <c r="A23" s="7" t="s">
        <v>36</v>
      </c>
      <c r="B23" s="12">
        <v>971000</v>
      </c>
      <c r="C23" s="9">
        <v>0</v>
      </c>
      <c r="D23" s="13">
        <v>0</v>
      </c>
      <c r="E23" s="13">
        <v>0</v>
      </c>
      <c r="F23" s="13">
        <v>185904.38</v>
      </c>
      <c r="G23" s="13">
        <v>266124.94</v>
      </c>
      <c r="H23" s="13">
        <v>166898.31</v>
      </c>
      <c r="I23" s="13">
        <v>41686.379999999997</v>
      </c>
      <c r="J23" s="13">
        <v>128591.62</v>
      </c>
      <c r="K23" s="13">
        <v>0</v>
      </c>
      <c r="L23" s="13">
        <v>18230.98</v>
      </c>
      <c r="M23" s="13">
        <v>11018.05</v>
      </c>
      <c r="N23" s="13">
        <f>72878.65+5310+22244.29</f>
        <v>100432.94</v>
      </c>
      <c r="O23" s="13">
        <v>0</v>
      </c>
      <c r="P23" s="13">
        <f t="shared" si="3"/>
        <v>918887.60000000009</v>
      </c>
    </row>
    <row r="24" spans="1:16" x14ac:dyDescent="0.25">
      <c r="A24" s="7" t="s">
        <v>37</v>
      </c>
      <c r="B24" s="12">
        <v>15443384</v>
      </c>
      <c r="C24" s="9">
        <v>0</v>
      </c>
      <c r="D24" s="13">
        <v>0</v>
      </c>
      <c r="E24" s="13">
        <v>450650.5</v>
      </c>
      <c r="F24" s="13">
        <v>567102.96</v>
      </c>
      <c r="G24" s="13">
        <v>623139.9</v>
      </c>
      <c r="H24" s="13">
        <v>131158</v>
      </c>
      <c r="I24" s="13">
        <v>190849.6</v>
      </c>
      <c r="J24" s="13">
        <v>1465923.88</v>
      </c>
      <c r="K24" s="13">
        <v>1298977.6599999999</v>
      </c>
      <c r="L24" s="13">
        <v>3353762.98</v>
      </c>
      <c r="M24" s="13">
        <f>47682.45+292340.28+858557.14+1234285.03</f>
        <v>2432864.9000000004</v>
      </c>
      <c r="N24" s="13">
        <f>47682.45+926912.42+47200+1322.86+16000+1076962.6</f>
        <v>2116080.33</v>
      </c>
      <c r="O24" s="13">
        <v>0</v>
      </c>
      <c r="P24" s="13">
        <f t="shared" si="3"/>
        <v>12630510.710000001</v>
      </c>
    </row>
    <row r="25" spans="1:16" x14ac:dyDescent="0.25">
      <c r="A25" s="7" t="s">
        <v>38</v>
      </c>
      <c r="B25" s="8">
        <v>1224000</v>
      </c>
      <c r="C25" s="9">
        <v>0</v>
      </c>
      <c r="D25" s="13">
        <v>32100</v>
      </c>
      <c r="E25" s="13">
        <v>38363.4</v>
      </c>
      <c r="F25" s="13">
        <v>70104.06</v>
      </c>
      <c r="G25" s="13">
        <v>40100</v>
      </c>
      <c r="H25" s="13">
        <v>78280</v>
      </c>
      <c r="I25" s="13">
        <v>94690</v>
      </c>
      <c r="J25" s="13">
        <v>14095.6</v>
      </c>
      <c r="K25" s="13">
        <v>180875</v>
      </c>
      <c r="L25" s="13">
        <v>130585.1</v>
      </c>
      <c r="M25" s="13">
        <v>69979.199999999997</v>
      </c>
      <c r="N25" s="13">
        <f>602001.4+61275</f>
        <v>663276.4</v>
      </c>
      <c r="O25" s="13">
        <v>0</v>
      </c>
      <c r="P25" s="13">
        <f t="shared" si="3"/>
        <v>1412448.7599999998</v>
      </c>
    </row>
    <row r="26" spans="1:16" x14ac:dyDescent="0.25">
      <c r="A26" s="5" t="s">
        <v>39</v>
      </c>
      <c r="B26" s="9">
        <f>+SUM(B27:B35)</f>
        <v>12405537</v>
      </c>
      <c r="C26" s="9">
        <f>+SUM(C27:C35)</f>
        <v>0</v>
      </c>
      <c r="D26" s="9">
        <f>+SUM(D27:D35)</f>
        <v>0</v>
      </c>
      <c r="E26" s="9">
        <f t="shared" ref="E26:O26" si="4">+SUM(E27:E35)</f>
        <v>8956.2000000000007</v>
      </c>
      <c r="F26" s="9">
        <f t="shared" si="4"/>
        <v>180288.90000000002</v>
      </c>
      <c r="G26" s="9">
        <f t="shared" si="4"/>
        <v>225864.88</v>
      </c>
      <c r="H26" s="9">
        <f t="shared" si="4"/>
        <v>372767.72</v>
      </c>
      <c r="I26" s="9">
        <f t="shared" si="4"/>
        <v>382962.5</v>
      </c>
      <c r="J26" s="9">
        <f t="shared" si="4"/>
        <v>324770.12</v>
      </c>
      <c r="K26" s="9">
        <f t="shared" si="4"/>
        <v>450607.86</v>
      </c>
      <c r="L26" s="9">
        <f t="shared" si="4"/>
        <v>242039.6</v>
      </c>
      <c r="M26" s="9">
        <f t="shared" si="4"/>
        <v>618742.04</v>
      </c>
      <c r="N26" s="9">
        <f t="shared" si="4"/>
        <v>529249.32000000007</v>
      </c>
      <c r="O26" s="9">
        <f t="shared" si="4"/>
        <v>0</v>
      </c>
      <c r="P26" s="9">
        <f>+SUM(P27:P35)</f>
        <v>3336249.14</v>
      </c>
    </row>
    <row r="27" spans="1:16" x14ac:dyDescent="0.25">
      <c r="A27" s="7" t="s">
        <v>40</v>
      </c>
      <c r="B27" s="12">
        <v>284000</v>
      </c>
      <c r="C27" s="9">
        <v>0</v>
      </c>
      <c r="D27" s="13">
        <v>0</v>
      </c>
      <c r="E27" s="13">
        <v>0</v>
      </c>
      <c r="F27" s="13">
        <v>5195</v>
      </c>
      <c r="G27" s="13">
        <v>25157.88</v>
      </c>
      <c r="H27" s="13">
        <v>2639.87</v>
      </c>
      <c r="I27" s="13">
        <v>9696.33</v>
      </c>
      <c r="J27" s="13">
        <v>23421.74</v>
      </c>
      <c r="K27" s="13">
        <v>7064.69</v>
      </c>
      <c r="L27" s="13">
        <v>28173.65</v>
      </c>
      <c r="M27" s="13">
        <v>34176.26</v>
      </c>
      <c r="N27" s="13">
        <v>24746.65</v>
      </c>
      <c r="O27" s="13">
        <v>0</v>
      </c>
      <c r="P27" s="13">
        <f t="shared" ref="P27:P35" si="5">+SUM(D27:O27)</f>
        <v>160272.07</v>
      </c>
    </row>
    <row r="28" spans="1:16" x14ac:dyDescent="0.25">
      <c r="A28" s="7" t="s">
        <v>41</v>
      </c>
      <c r="B28" s="12">
        <v>300000</v>
      </c>
      <c r="C28" s="9">
        <v>0</v>
      </c>
      <c r="D28" s="13">
        <v>0</v>
      </c>
      <c r="E28" s="13">
        <v>0</v>
      </c>
      <c r="F28" s="13">
        <v>0</v>
      </c>
      <c r="G28" s="13">
        <v>0</v>
      </c>
      <c r="H28" s="13">
        <v>40780.800000000003</v>
      </c>
      <c r="I28" s="13">
        <v>0</v>
      </c>
      <c r="J28" s="13">
        <v>0</v>
      </c>
      <c r="K28" s="13">
        <v>0</v>
      </c>
      <c r="L28" s="13">
        <v>0</v>
      </c>
      <c r="M28" s="13">
        <v>26904</v>
      </c>
      <c r="N28" s="13">
        <v>290816.90000000002</v>
      </c>
      <c r="O28" s="13">
        <v>0</v>
      </c>
      <c r="P28" s="13">
        <f t="shared" si="5"/>
        <v>358501.7</v>
      </c>
    </row>
    <row r="29" spans="1:16" x14ac:dyDescent="0.25">
      <c r="A29" s="7" t="s">
        <v>42</v>
      </c>
      <c r="B29" s="12">
        <v>618607</v>
      </c>
      <c r="C29" s="9">
        <v>0</v>
      </c>
      <c r="D29" s="13">
        <v>0</v>
      </c>
      <c r="E29" s="13">
        <v>0</v>
      </c>
      <c r="F29" s="13">
        <v>67260</v>
      </c>
      <c r="G29" s="13">
        <v>46133.279999999999</v>
      </c>
      <c r="H29" s="13">
        <v>0</v>
      </c>
      <c r="I29" s="13">
        <v>26071.040000000001</v>
      </c>
      <c r="J29" s="13">
        <v>0</v>
      </c>
      <c r="K29" s="13">
        <v>5393.31</v>
      </c>
      <c r="L29" s="13">
        <v>82070.17</v>
      </c>
      <c r="M29" s="13">
        <f>39437.96+10619.76</f>
        <v>50057.72</v>
      </c>
      <c r="N29" s="13">
        <v>0</v>
      </c>
      <c r="O29" s="13">
        <v>0</v>
      </c>
      <c r="P29" s="13">
        <f t="shared" si="5"/>
        <v>276985.52</v>
      </c>
    </row>
    <row r="30" spans="1:16" x14ac:dyDescent="0.25">
      <c r="A30" s="7" t="s">
        <v>43</v>
      </c>
      <c r="B30" s="12">
        <v>85000</v>
      </c>
      <c r="C30" s="9">
        <v>0</v>
      </c>
      <c r="D30" s="13">
        <v>0</v>
      </c>
      <c r="E30" s="13">
        <v>0</v>
      </c>
      <c r="F30" s="13">
        <v>7884.44</v>
      </c>
      <c r="G30" s="13">
        <v>18159.45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14950.98</v>
      </c>
      <c r="O30" s="13">
        <v>0</v>
      </c>
      <c r="P30" s="13">
        <f t="shared" si="5"/>
        <v>40994.869999999995</v>
      </c>
    </row>
    <row r="31" spans="1:16" x14ac:dyDescent="0.25">
      <c r="A31" s="7" t="s">
        <v>44</v>
      </c>
      <c r="B31" s="12">
        <v>130000</v>
      </c>
      <c r="C31" s="9">
        <v>0</v>
      </c>
      <c r="D31" s="13">
        <v>0</v>
      </c>
      <c r="E31" s="13">
        <v>0</v>
      </c>
      <c r="F31" s="13">
        <v>1557.6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47129.2</v>
      </c>
      <c r="M31" s="13">
        <v>2218.09</v>
      </c>
      <c r="N31" s="13">
        <v>4602</v>
      </c>
      <c r="O31" s="13">
        <v>0</v>
      </c>
      <c r="P31" s="13">
        <f t="shared" si="5"/>
        <v>55506.89</v>
      </c>
    </row>
    <row r="32" spans="1:16" x14ac:dyDescent="0.25">
      <c r="A32" s="7" t="s">
        <v>45</v>
      </c>
      <c r="B32" s="12">
        <v>111000</v>
      </c>
      <c r="C32" s="9">
        <v>0</v>
      </c>
      <c r="D32" s="13">
        <v>0</v>
      </c>
      <c r="E32" s="13">
        <v>0</v>
      </c>
      <c r="F32" s="13">
        <v>10807.1</v>
      </c>
      <c r="G32" s="13">
        <v>0</v>
      </c>
      <c r="H32" s="13">
        <v>0</v>
      </c>
      <c r="I32" s="13">
        <v>0</v>
      </c>
      <c r="J32" s="13">
        <v>849.6</v>
      </c>
      <c r="K32" s="13">
        <v>4010.82</v>
      </c>
      <c r="L32" s="13">
        <v>5655.15</v>
      </c>
      <c r="M32" s="13">
        <v>0</v>
      </c>
      <c r="N32" s="13">
        <v>0</v>
      </c>
      <c r="O32" s="13">
        <v>0</v>
      </c>
      <c r="P32" s="13">
        <f t="shared" si="5"/>
        <v>21322.67</v>
      </c>
    </row>
    <row r="33" spans="1:16" x14ac:dyDescent="0.25">
      <c r="A33" s="7" t="s">
        <v>46</v>
      </c>
      <c r="B33" s="12">
        <v>942000</v>
      </c>
      <c r="C33" s="9">
        <v>0</v>
      </c>
      <c r="D33" s="13">
        <v>0</v>
      </c>
      <c r="E33" s="13">
        <v>4177.2</v>
      </c>
      <c r="F33" s="13">
        <v>0</v>
      </c>
      <c r="G33" s="13">
        <v>15512.2</v>
      </c>
      <c r="H33" s="13">
        <v>165000</v>
      </c>
      <c r="I33" s="13">
        <v>0</v>
      </c>
      <c r="J33" s="13">
        <v>39019</v>
      </c>
      <c r="K33" s="13">
        <v>202956.35</v>
      </c>
      <c r="L33" s="13">
        <v>32959.21</v>
      </c>
      <c r="M33" s="13">
        <f>37780+19834.62</f>
        <v>57614.619999999995</v>
      </c>
      <c r="N33" s="13">
        <v>60049.26</v>
      </c>
      <c r="O33" s="13">
        <v>0</v>
      </c>
      <c r="P33" s="13">
        <f t="shared" si="5"/>
        <v>577287.84</v>
      </c>
    </row>
    <row r="34" spans="1:16" ht="30" x14ac:dyDescent="0.25">
      <c r="A34" s="7" t="s">
        <v>47</v>
      </c>
      <c r="B34" s="12"/>
      <c r="C34" s="9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5"/>
        <v>0</v>
      </c>
    </row>
    <row r="35" spans="1:16" x14ac:dyDescent="0.25">
      <c r="A35" s="7" t="s">
        <v>48</v>
      </c>
      <c r="B35" s="12">
        <v>9934930</v>
      </c>
      <c r="C35" s="9"/>
      <c r="D35" s="13">
        <v>0</v>
      </c>
      <c r="E35" s="13">
        <v>4779</v>
      </c>
      <c r="F35" s="13">
        <v>87584.76</v>
      </c>
      <c r="G35" s="13">
        <v>120902.07</v>
      </c>
      <c r="H35" s="13">
        <v>164347.04999999999</v>
      </c>
      <c r="I35" s="13">
        <v>347195.13</v>
      </c>
      <c r="J35" s="13">
        <v>261479.78</v>
      </c>
      <c r="K35" s="13">
        <v>231182.69</v>
      </c>
      <c r="L35" s="13">
        <v>46052.22</v>
      </c>
      <c r="M35" s="13">
        <f>57994.83+153233.06+19998.64+152389.92+55775.72+8379.18</f>
        <v>447771.35000000003</v>
      </c>
      <c r="N35" s="13">
        <f>12921-50740+90344.47+81558.06</f>
        <v>134083.53</v>
      </c>
      <c r="O35" s="13">
        <v>0</v>
      </c>
      <c r="P35" s="13">
        <f t="shared" si="5"/>
        <v>1845377.58</v>
      </c>
    </row>
    <row r="36" spans="1:16" x14ac:dyDescent="0.25">
      <c r="A36" s="5" t="s">
        <v>49</v>
      </c>
      <c r="B36" s="9">
        <f>+SUM(B37:B43)</f>
        <v>1267753</v>
      </c>
      <c r="C36" s="9">
        <f>+SUM(C37:C43)</f>
        <v>0</v>
      </c>
      <c r="D36" s="9">
        <f>+SUM(D37:D43)</f>
        <v>0</v>
      </c>
      <c r="E36" s="9">
        <f t="shared" ref="E36:O36" si="6">+SUM(E37:E43)</f>
        <v>0</v>
      </c>
      <c r="F36" s="9">
        <f t="shared" si="6"/>
        <v>0</v>
      </c>
      <c r="G36" s="9">
        <f t="shared" si="6"/>
        <v>0</v>
      </c>
      <c r="H36" s="9">
        <f t="shared" si="6"/>
        <v>0</v>
      </c>
      <c r="I36" s="9">
        <f t="shared" si="6"/>
        <v>0</v>
      </c>
      <c r="J36" s="9">
        <f t="shared" si="6"/>
        <v>0</v>
      </c>
      <c r="K36" s="9">
        <f t="shared" si="6"/>
        <v>477523.11</v>
      </c>
      <c r="L36" s="9">
        <f t="shared" si="6"/>
        <v>0</v>
      </c>
      <c r="M36" s="9">
        <f t="shared" si="6"/>
        <v>0</v>
      </c>
      <c r="N36" s="9">
        <f t="shared" si="6"/>
        <v>427858.15</v>
      </c>
      <c r="O36" s="9">
        <f t="shared" si="6"/>
        <v>0</v>
      </c>
      <c r="P36" s="9">
        <f>+SUM(P37:P43)</f>
        <v>905381.26</v>
      </c>
    </row>
    <row r="37" spans="1:16" x14ac:dyDescent="0.25">
      <c r="A37" s="7" t="s">
        <v>50</v>
      </c>
      <c r="B37" s="13">
        <v>64980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427858.15</v>
      </c>
      <c r="O37" s="13">
        <v>0</v>
      </c>
      <c r="P37" s="13">
        <f t="shared" ref="P37:P43" si="7">+SUM(D37:O37)</f>
        <v>427858.15</v>
      </c>
    </row>
    <row r="38" spans="1:16" x14ac:dyDescent="0.25">
      <c r="A38" s="7" t="s">
        <v>51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7"/>
        <v>0</v>
      </c>
    </row>
    <row r="39" spans="1:16" x14ac:dyDescent="0.25">
      <c r="A39" s="7" t="s">
        <v>52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7"/>
        <v>0</v>
      </c>
    </row>
    <row r="40" spans="1:16" x14ac:dyDescent="0.25">
      <c r="A40" s="7" t="s">
        <v>53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7"/>
        <v>0</v>
      </c>
    </row>
    <row r="41" spans="1:16" ht="30" x14ac:dyDescent="0.25">
      <c r="A41" s="7" t="s">
        <v>54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f t="shared" si="7"/>
        <v>0</v>
      </c>
    </row>
    <row r="42" spans="1:16" x14ac:dyDescent="0.25">
      <c r="A42" s="7" t="s">
        <v>55</v>
      </c>
      <c r="B42" s="13">
        <v>1202773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477523.11</v>
      </c>
      <c r="L42" s="13">
        <v>0</v>
      </c>
      <c r="M42" s="13">
        <v>0</v>
      </c>
      <c r="N42" s="13">
        <v>0</v>
      </c>
      <c r="O42" s="13">
        <v>0</v>
      </c>
      <c r="P42" s="13">
        <f t="shared" si="7"/>
        <v>477523.11</v>
      </c>
    </row>
    <row r="43" spans="1:16" x14ac:dyDescent="0.25">
      <c r="A43" s="7" t="s">
        <v>56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7"/>
        <v>0</v>
      </c>
    </row>
    <row r="44" spans="1:16" x14ac:dyDescent="0.25">
      <c r="A44" s="5" t="s">
        <v>57</v>
      </c>
      <c r="B44" s="9">
        <f>+SUM(B45:B51)</f>
        <v>0</v>
      </c>
      <c r="C44" s="9">
        <f>+SUM(C45:C51)</f>
        <v>0</v>
      </c>
      <c r="D44" s="9">
        <f>+SUM(D45:D51)</f>
        <v>0</v>
      </c>
      <c r="E44" s="9">
        <f t="shared" ref="E44:P44" si="8">+SUM(E45:E51)</f>
        <v>0</v>
      </c>
      <c r="F44" s="9">
        <f t="shared" si="8"/>
        <v>0</v>
      </c>
      <c r="G44" s="9">
        <f t="shared" si="8"/>
        <v>0</v>
      </c>
      <c r="H44" s="9">
        <f t="shared" si="8"/>
        <v>0</v>
      </c>
      <c r="I44" s="9">
        <f t="shared" si="8"/>
        <v>0</v>
      </c>
      <c r="J44" s="9">
        <f t="shared" si="8"/>
        <v>0</v>
      </c>
      <c r="K44" s="9">
        <f t="shared" si="8"/>
        <v>0</v>
      </c>
      <c r="L44" s="9">
        <f t="shared" si="8"/>
        <v>0</v>
      </c>
      <c r="M44" s="9">
        <f t="shared" si="8"/>
        <v>0</v>
      </c>
      <c r="N44" s="9">
        <f t="shared" si="8"/>
        <v>0</v>
      </c>
      <c r="O44" s="9">
        <f t="shared" si="8"/>
        <v>0</v>
      </c>
      <c r="P44" s="9">
        <f t="shared" si="8"/>
        <v>0</v>
      </c>
    </row>
    <row r="45" spans="1:16" x14ac:dyDescent="0.25">
      <c r="A45" s="7" t="s">
        <v>58</v>
      </c>
      <c r="B45" s="11">
        <v>0</v>
      </c>
      <c r="C45" s="11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ref="P45:P51" si="9">+SUM(D45:O45)</f>
        <v>0</v>
      </c>
    </row>
    <row r="46" spans="1:16" x14ac:dyDescent="0.25">
      <c r="A46" s="7" t="s">
        <v>59</v>
      </c>
      <c r="B46" s="11">
        <v>0</v>
      </c>
      <c r="C46" s="11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9"/>
        <v>0</v>
      </c>
    </row>
    <row r="47" spans="1:16" x14ac:dyDescent="0.25">
      <c r="A47" s="7" t="s">
        <v>60</v>
      </c>
      <c r="B47" s="11">
        <v>0</v>
      </c>
      <c r="C47" s="11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9"/>
        <v>0</v>
      </c>
    </row>
    <row r="48" spans="1:16" x14ac:dyDescent="0.25">
      <c r="A48" s="7" t="s">
        <v>61</v>
      </c>
      <c r="B48" s="11">
        <v>0</v>
      </c>
      <c r="C48" s="11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9"/>
        <v>0</v>
      </c>
    </row>
    <row r="49" spans="1:16" x14ac:dyDescent="0.25">
      <c r="A49" s="7" t="s">
        <v>62</v>
      </c>
      <c r="B49" s="11">
        <v>0</v>
      </c>
      <c r="C49" s="11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9"/>
        <v>0</v>
      </c>
    </row>
    <row r="50" spans="1:16" x14ac:dyDescent="0.25">
      <c r="A50" s="7" t="s">
        <v>63</v>
      </c>
      <c r="B50" s="11">
        <v>0</v>
      </c>
      <c r="C50" s="11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f t="shared" si="9"/>
        <v>0</v>
      </c>
    </row>
    <row r="51" spans="1:16" x14ac:dyDescent="0.25">
      <c r="A51" s="7" t="s">
        <v>64</v>
      </c>
      <c r="B51" s="11">
        <v>0</v>
      </c>
      <c r="C51" s="11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9"/>
        <v>0</v>
      </c>
    </row>
    <row r="52" spans="1:16" x14ac:dyDescent="0.25">
      <c r="A52" s="5" t="s">
        <v>65</v>
      </c>
      <c r="B52" s="9">
        <f t="shared" ref="B52:P52" si="10">+SUM(B53:B61)</f>
        <v>2298000</v>
      </c>
      <c r="C52" s="9">
        <f t="shared" si="10"/>
        <v>0</v>
      </c>
      <c r="D52" s="9">
        <f t="shared" si="10"/>
        <v>0</v>
      </c>
      <c r="E52" s="9">
        <f t="shared" si="10"/>
        <v>0</v>
      </c>
      <c r="F52" s="9">
        <f t="shared" si="10"/>
        <v>169585.21</v>
      </c>
      <c r="G52" s="9">
        <f t="shared" si="10"/>
        <v>0</v>
      </c>
      <c r="H52" s="9">
        <f t="shared" si="10"/>
        <v>108329.92</v>
      </c>
      <c r="I52" s="9">
        <f t="shared" si="10"/>
        <v>117246.65</v>
      </c>
      <c r="J52" s="9">
        <f t="shared" si="10"/>
        <v>29429.14</v>
      </c>
      <c r="K52" s="9">
        <f t="shared" si="10"/>
        <v>0</v>
      </c>
      <c r="L52" s="9">
        <f t="shared" si="10"/>
        <v>0</v>
      </c>
      <c r="M52" s="9">
        <f t="shared" si="10"/>
        <v>158545.06</v>
      </c>
      <c r="N52" s="9">
        <f t="shared" si="10"/>
        <v>0</v>
      </c>
      <c r="O52" s="9">
        <f t="shared" si="10"/>
        <v>0</v>
      </c>
      <c r="P52" s="9">
        <f t="shared" si="10"/>
        <v>583135.98</v>
      </c>
    </row>
    <row r="53" spans="1:16" x14ac:dyDescent="0.25">
      <c r="A53" s="7" t="s">
        <v>66</v>
      </c>
      <c r="B53" s="11">
        <v>652000</v>
      </c>
      <c r="C53" s="9">
        <v>0</v>
      </c>
      <c r="D53" s="13">
        <v>0</v>
      </c>
      <c r="E53" s="13">
        <v>0</v>
      </c>
      <c r="F53" s="13">
        <v>117165.98</v>
      </c>
      <c r="G53" s="13">
        <v>0</v>
      </c>
      <c r="H53" s="13">
        <v>108329.92</v>
      </c>
      <c r="I53" s="13">
        <v>77880.539999999994</v>
      </c>
      <c r="J53" s="13">
        <v>29429.14</v>
      </c>
      <c r="K53" s="13">
        <v>0</v>
      </c>
      <c r="L53" s="13">
        <v>0</v>
      </c>
      <c r="M53" s="13">
        <v>23082.66</v>
      </c>
      <c r="N53" s="13">
        <v>0</v>
      </c>
      <c r="O53" s="13">
        <v>0</v>
      </c>
      <c r="P53" s="13">
        <f t="shared" ref="P53:P61" si="11">+SUM(D53:O53)</f>
        <v>355888.24</v>
      </c>
    </row>
    <row r="54" spans="1:16" x14ac:dyDescent="0.25">
      <c r="A54" s="7" t="s">
        <v>67</v>
      </c>
      <c r="B54" s="11">
        <v>1000</v>
      </c>
      <c r="C54" s="9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39366.11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11"/>
        <v>39366.11</v>
      </c>
    </row>
    <row r="55" spans="1:16" x14ac:dyDescent="0.25">
      <c r="A55" s="7" t="s">
        <v>68</v>
      </c>
      <c r="B55" s="11">
        <v>0</v>
      </c>
      <c r="C55" s="11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11"/>
        <v>0</v>
      </c>
    </row>
    <row r="56" spans="1:16" x14ac:dyDescent="0.25">
      <c r="A56" s="7" t="s">
        <v>69</v>
      </c>
      <c r="B56" s="11">
        <v>0</v>
      </c>
      <c r="C56" s="11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11"/>
        <v>0</v>
      </c>
    </row>
    <row r="57" spans="1:16" x14ac:dyDescent="0.25">
      <c r="A57" s="7" t="s">
        <v>70</v>
      </c>
      <c r="B57" s="11">
        <v>0</v>
      </c>
      <c r="C57" s="11">
        <v>0</v>
      </c>
      <c r="D57" s="13">
        <v>0</v>
      </c>
      <c r="E57" s="13">
        <v>0</v>
      </c>
      <c r="F57" s="13">
        <v>52419.23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30206.400000000001</v>
      </c>
      <c r="N57" s="13">
        <v>0</v>
      </c>
      <c r="O57" s="13">
        <v>0</v>
      </c>
      <c r="P57" s="13">
        <f t="shared" si="11"/>
        <v>82625.63</v>
      </c>
    </row>
    <row r="58" spans="1:16" x14ac:dyDescent="0.25">
      <c r="A58" s="7" t="s">
        <v>71</v>
      </c>
      <c r="B58" s="11">
        <v>0</v>
      </c>
      <c r="C58" s="11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105256</v>
      </c>
      <c r="N58" s="13">
        <v>0</v>
      </c>
      <c r="O58" s="13">
        <v>0</v>
      </c>
      <c r="P58" s="13">
        <f t="shared" si="11"/>
        <v>105256</v>
      </c>
    </row>
    <row r="59" spans="1:16" x14ac:dyDescent="0.25">
      <c r="A59" s="7" t="s">
        <v>72</v>
      </c>
      <c r="B59" s="11">
        <v>0</v>
      </c>
      <c r="C59" s="11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11"/>
        <v>0</v>
      </c>
    </row>
    <row r="60" spans="1:16" x14ac:dyDescent="0.25">
      <c r="A60" s="7" t="s">
        <v>73</v>
      </c>
      <c r="B60" s="11">
        <v>1645000</v>
      </c>
      <c r="C60" s="9"/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11"/>
        <v>0</v>
      </c>
    </row>
    <row r="61" spans="1:16" x14ac:dyDescent="0.25">
      <c r="A61" s="7" t="s">
        <v>74</v>
      </c>
      <c r="B61" s="11">
        <v>0</v>
      </c>
      <c r="C61" s="11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11"/>
        <v>0</v>
      </c>
    </row>
    <row r="62" spans="1:16" x14ac:dyDescent="0.25">
      <c r="A62" s="5" t="s">
        <v>75</v>
      </c>
      <c r="B62" s="9">
        <f>+SUM(B63:B66)</f>
        <v>0</v>
      </c>
      <c r="C62" s="9">
        <f>+SUM(C63:C66)</f>
        <v>0</v>
      </c>
      <c r="D62" s="9">
        <f>+SUM(D63:D66)</f>
        <v>0</v>
      </c>
      <c r="E62" s="9">
        <f t="shared" ref="E62:P62" si="12">+SUM(E63:E66)</f>
        <v>0</v>
      </c>
      <c r="F62" s="9">
        <f t="shared" si="12"/>
        <v>0</v>
      </c>
      <c r="G62" s="9">
        <f t="shared" si="12"/>
        <v>0</v>
      </c>
      <c r="H62" s="9">
        <f t="shared" si="12"/>
        <v>0</v>
      </c>
      <c r="I62" s="9">
        <f t="shared" si="12"/>
        <v>0</v>
      </c>
      <c r="J62" s="9">
        <f t="shared" si="12"/>
        <v>0</v>
      </c>
      <c r="K62" s="9">
        <f t="shared" si="12"/>
        <v>0</v>
      </c>
      <c r="L62" s="9">
        <f t="shared" si="12"/>
        <v>0</v>
      </c>
      <c r="M62" s="9">
        <f t="shared" si="12"/>
        <v>0</v>
      </c>
      <c r="N62" s="9">
        <f t="shared" si="12"/>
        <v>0</v>
      </c>
      <c r="O62" s="9">
        <f t="shared" si="12"/>
        <v>0</v>
      </c>
      <c r="P62" s="9">
        <f t="shared" si="12"/>
        <v>0</v>
      </c>
    </row>
    <row r="63" spans="1:16" x14ac:dyDescent="0.25">
      <c r="A63" s="7" t="s">
        <v>76</v>
      </c>
      <c r="B63" s="11">
        <v>0</v>
      </c>
      <c r="C63" s="11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>+SUM(D63:O63)</f>
        <v>0</v>
      </c>
    </row>
    <row r="64" spans="1:16" x14ac:dyDescent="0.25">
      <c r="A64" s="7" t="s">
        <v>77</v>
      </c>
      <c r="B64" s="11">
        <v>0</v>
      </c>
      <c r="C64" s="11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>+SUM(D64:O64)</f>
        <v>0</v>
      </c>
    </row>
    <row r="65" spans="1:16" x14ac:dyDescent="0.25">
      <c r="A65" s="7" t="s">
        <v>78</v>
      </c>
      <c r="B65" s="11">
        <v>0</v>
      </c>
      <c r="C65" s="11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>+SUM(D65:O65)</f>
        <v>0</v>
      </c>
    </row>
    <row r="66" spans="1:16" ht="30" x14ac:dyDescent="0.25">
      <c r="A66" s="7" t="s">
        <v>79</v>
      </c>
      <c r="B66" s="11">
        <v>0</v>
      </c>
      <c r="C66" s="11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>+SUM(D66:O66)</f>
        <v>0</v>
      </c>
    </row>
    <row r="67" spans="1:16" x14ac:dyDescent="0.25">
      <c r="A67" s="5" t="s">
        <v>80</v>
      </c>
      <c r="B67" s="9">
        <f>+SUM(B68:B69)</f>
        <v>0</v>
      </c>
      <c r="C67" s="9">
        <f t="shared" ref="C67:P67" si="13">+SUM(C68:C69)</f>
        <v>0</v>
      </c>
      <c r="D67" s="9">
        <f t="shared" si="13"/>
        <v>0</v>
      </c>
      <c r="E67" s="9">
        <f t="shared" si="13"/>
        <v>0</v>
      </c>
      <c r="F67" s="9">
        <f t="shared" si="13"/>
        <v>0</v>
      </c>
      <c r="G67" s="9">
        <f t="shared" si="13"/>
        <v>0</v>
      </c>
      <c r="H67" s="9">
        <f t="shared" si="13"/>
        <v>0</v>
      </c>
      <c r="I67" s="9">
        <f t="shared" si="13"/>
        <v>0</v>
      </c>
      <c r="J67" s="9">
        <f t="shared" si="13"/>
        <v>0</v>
      </c>
      <c r="K67" s="9">
        <f t="shared" si="13"/>
        <v>0</v>
      </c>
      <c r="L67" s="9">
        <f t="shared" si="13"/>
        <v>0</v>
      </c>
      <c r="M67" s="9">
        <f t="shared" si="13"/>
        <v>0</v>
      </c>
      <c r="N67" s="9">
        <f t="shared" si="13"/>
        <v>0</v>
      </c>
      <c r="O67" s="9">
        <f t="shared" si="13"/>
        <v>0</v>
      </c>
      <c r="P67" s="9">
        <f t="shared" si="13"/>
        <v>0</v>
      </c>
    </row>
    <row r="68" spans="1:16" x14ac:dyDescent="0.25">
      <c r="A68" s="7" t="s">
        <v>81</v>
      </c>
      <c r="B68" s="11">
        <v>0</v>
      </c>
      <c r="C68" s="11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>+SUM(D68:O68)</f>
        <v>0</v>
      </c>
    </row>
    <row r="69" spans="1:16" x14ac:dyDescent="0.25">
      <c r="A69" s="7" t="s">
        <v>82</v>
      </c>
      <c r="B69" s="11">
        <v>0</v>
      </c>
      <c r="C69" s="11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+SUM(D69:O69)</f>
        <v>0</v>
      </c>
    </row>
    <row r="70" spans="1:16" x14ac:dyDescent="0.25">
      <c r="A70" s="5" t="s">
        <v>83</v>
      </c>
      <c r="B70" s="9">
        <f>+SUM(B71:B73)</f>
        <v>0</v>
      </c>
      <c r="C70" s="9">
        <f t="shared" ref="C70:P70" si="14">+SUM(C71:C73)</f>
        <v>0</v>
      </c>
      <c r="D70" s="9">
        <f t="shared" si="14"/>
        <v>0</v>
      </c>
      <c r="E70" s="9">
        <f t="shared" si="14"/>
        <v>0</v>
      </c>
      <c r="F70" s="9">
        <f t="shared" si="14"/>
        <v>0</v>
      </c>
      <c r="G70" s="9">
        <f t="shared" si="14"/>
        <v>0</v>
      </c>
      <c r="H70" s="9">
        <f t="shared" si="14"/>
        <v>0</v>
      </c>
      <c r="I70" s="9">
        <f t="shared" si="14"/>
        <v>0</v>
      </c>
      <c r="J70" s="9">
        <f t="shared" si="14"/>
        <v>0</v>
      </c>
      <c r="K70" s="9">
        <f t="shared" si="14"/>
        <v>0</v>
      </c>
      <c r="L70" s="9">
        <f t="shared" si="14"/>
        <v>0</v>
      </c>
      <c r="M70" s="9">
        <f t="shared" si="14"/>
        <v>0</v>
      </c>
      <c r="N70" s="9">
        <f t="shared" si="14"/>
        <v>0</v>
      </c>
      <c r="O70" s="9">
        <f t="shared" si="14"/>
        <v>0</v>
      </c>
      <c r="P70" s="9">
        <f t="shared" si="14"/>
        <v>0</v>
      </c>
    </row>
    <row r="71" spans="1:16" x14ac:dyDescent="0.25">
      <c r="A71" s="7" t="s">
        <v>84</v>
      </c>
      <c r="B71" s="11">
        <v>0</v>
      </c>
      <c r="C71" s="11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+SUM(D71:O71)</f>
        <v>0</v>
      </c>
    </row>
    <row r="72" spans="1:16" x14ac:dyDescent="0.25">
      <c r="A72" s="7" t="s">
        <v>85</v>
      </c>
      <c r="B72" s="11">
        <v>0</v>
      </c>
      <c r="C72" s="11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+SUM(D72:O72)</f>
        <v>0</v>
      </c>
    </row>
    <row r="73" spans="1:16" x14ac:dyDescent="0.25">
      <c r="A73" s="7" t="s">
        <v>86</v>
      </c>
      <c r="B73" s="11">
        <v>0</v>
      </c>
      <c r="C73" s="11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>+SUM(D73:O73)</f>
        <v>0</v>
      </c>
    </row>
    <row r="74" spans="1:16" x14ac:dyDescent="0.25">
      <c r="A74" s="14" t="s">
        <v>87</v>
      </c>
      <c r="B74" s="15">
        <f>+B70+B67+B62+B52+B44+B36+B26+B16+B10</f>
        <v>109652499</v>
      </c>
      <c r="C74" s="15">
        <f t="shared" ref="C74:P74" si="15">+C70+C67+C62+C52+C44+C36+C26+C16+C10</f>
        <v>0</v>
      </c>
      <c r="D74" s="15">
        <f t="shared" si="15"/>
        <v>4843347.29</v>
      </c>
      <c r="E74" s="15">
        <f t="shared" si="15"/>
        <v>5832147</v>
      </c>
      <c r="F74" s="15">
        <f t="shared" si="15"/>
        <v>6293808.0700000003</v>
      </c>
      <c r="G74" s="15">
        <f t="shared" si="15"/>
        <v>7169474.0199999996</v>
      </c>
      <c r="H74" s="15">
        <f t="shared" si="15"/>
        <v>5966972.7000000002</v>
      </c>
      <c r="I74" s="15">
        <f t="shared" si="15"/>
        <v>8876699.5600000005</v>
      </c>
      <c r="J74" s="15">
        <f t="shared" si="15"/>
        <v>8224791.8800000008</v>
      </c>
      <c r="K74" s="15">
        <f t="shared" si="15"/>
        <v>8306406.4499999993</v>
      </c>
      <c r="L74" s="15">
        <f t="shared" si="15"/>
        <v>9620557.4799999986</v>
      </c>
      <c r="M74" s="15">
        <f t="shared" si="15"/>
        <v>8746930.3500000015</v>
      </c>
      <c r="N74" s="15">
        <f t="shared" si="15"/>
        <v>13616134.600000001</v>
      </c>
      <c r="O74" s="15">
        <f t="shared" si="15"/>
        <v>0</v>
      </c>
      <c r="P74" s="15">
        <f t="shared" si="15"/>
        <v>87497269.400000006</v>
      </c>
    </row>
    <row r="75" spans="1:16" x14ac:dyDescent="0.25">
      <c r="A75" s="16"/>
      <c r="B75" s="8"/>
      <c r="C75" s="10"/>
      <c r="D75" s="10"/>
    </row>
    <row r="76" spans="1:16" x14ac:dyDescent="0.25">
      <c r="A76" s="3" t="s">
        <v>88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5" t="s">
        <v>89</v>
      </c>
      <c r="B77" s="6">
        <f>+SUM(B78:B79)</f>
        <v>0</v>
      </c>
      <c r="C77" s="6">
        <f t="shared" ref="C77:P77" si="16">+SUM(C78:C79)</f>
        <v>0</v>
      </c>
      <c r="D77" s="6">
        <f t="shared" si="16"/>
        <v>0</v>
      </c>
      <c r="E77" s="6">
        <f t="shared" si="16"/>
        <v>0</v>
      </c>
      <c r="F77" s="6">
        <f t="shared" si="16"/>
        <v>0</v>
      </c>
      <c r="G77" s="6">
        <f t="shared" si="16"/>
        <v>0</v>
      </c>
      <c r="H77" s="6">
        <f t="shared" si="16"/>
        <v>0</v>
      </c>
      <c r="I77" s="6">
        <f t="shared" si="16"/>
        <v>0</v>
      </c>
      <c r="J77" s="6">
        <f t="shared" si="16"/>
        <v>0</v>
      </c>
      <c r="K77" s="6">
        <f t="shared" si="16"/>
        <v>0</v>
      </c>
      <c r="L77" s="6">
        <f t="shared" si="16"/>
        <v>0</v>
      </c>
      <c r="M77" s="6">
        <f t="shared" si="16"/>
        <v>0</v>
      </c>
      <c r="N77" s="6">
        <f t="shared" si="16"/>
        <v>0</v>
      </c>
      <c r="O77" s="6">
        <f t="shared" si="16"/>
        <v>0</v>
      </c>
      <c r="P77" s="6">
        <f t="shared" si="16"/>
        <v>0</v>
      </c>
    </row>
    <row r="78" spans="1:16" x14ac:dyDescent="0.25">
      <c r="A78" s="7" t="s">
        <v>90</v>
      </c>
      <c r="B78" s="18">
        <v>0</v>
      </c>
      <c r="C78" s="10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+SUM(D78:O78)</f>
        <v>0</v>
      </c>
    </row>
    <row r="79" spans="1:16" x14ac:dyDescent="0.25">
      <c r="A79" s="7" t="s">
        <v>91</v>
      </c>
      <c r="B79" s="18">
        <v>0</v>
      </c>
      <c r="C79" s="10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+SUM(D79:O79)</f>
        <v>0</v>
      </c>
    </row>
    <row r="80" spans="1:16" x14ac:dyDescent="0.25">
      <c r="A80" s="5" t="s">
        <v>92</v>
      </c>
      <c r="B80" s="6">
        <f>+SUM(B81:B82)</f>
        <v>0</v>
      </c>
      <c r="C80" s="6">
        <f t="shared" ref="C80:P80" si="17">+SUM(C81:C82)</f>
        <v>0</v>
      </c>
      <c r="D80" s="6">
        <f t="shared" si="17"/>
        <v>0</v>
      </c>
      <c r="E80" s="6">
        <f t="shared" si="17"/>
        <v>0</v>
      </c>
      <c r="F80" s="6">
        <f t="shared" si="17"/>
        <v>0</v>
      </c>
      <c r="G80" s="6">
        <f t="shared" si="17"/>
        <v>0</v>
      </c>
      <c r="H80" s="6">
        <f t="shared" si="17"/>
        <v>0</v>
      </c>
      <c r="I80" s="6">
        <f t="shared" si="17"/>
        <v>0</v>
      </c>
      <c r="J80" s="6">
        <f t="shared" si="17"/>
        <v>0</v>
      </c>
      <c r="K80" s="6">
        <f t="shared" si="17"/>
        <v>0</v>
      </c>
      <c r="L80" s="6">
        <f t="shared" si="17"/>
        <v>0</v>
      </c>
      <c r="M80" s="6">
        <f t="shared" si="17"/>
        <v>0</v>
      </c>
      <c r="N80" s="6">
        <f t="shared" si="17"/>
        <v>0</v>
      </c>
      <c r="O80" s="6">
        <f t="shared" si="17"/>
        <v>0</v>
      </c>
      <c r="P80" s="6">
        <f t="shared" si="17"/>
        <v>0</v>
      </c>
    </row>
    <row r="81" spans="1:16" x14ac:dyDescent="0.25">
      <c r="A81" s="7" t="s">
        <v>93</v>
      </c>
      <c r="B81" s="18">
        <v>0</v>
      </c>
      <c r="C81" s="10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>+SUM(D81:O81)</f>
        <v>0</v>
      </c>
    </row>
    <row r="82" spans="1:16" x14ac:dyDescent="0.25">
      <c r="A82" s="7" t="s">
        <v>94</v>
      </c>
      <c r="B82" s="18">
        <v>0</v>
      </c>
      <c r="C82" s="10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>+SUM(D82:O82)</f>
        <v>0</v>
      </c>
    </row>
    <row r="83" spans="1:16" x14ac:dyDescent="0.25">
      <c r="A83" s="5" t="s">
        <v>95</v>
      </c>
      <c r="B83" s="6">
        <f>+SUM(B84)</f>
        <v>0</v>
      </c>
      <c r="C83" s="6">
        <f t="shared" ref="C83:P83" si="18">+SUM(C84)</f>
        <v>0</v>
      </c>
      <c r="D83" s="6">
        <f t="shared" si="18"/>
        <v>0</v>
      </c>
      <c r="E83" s="6">
        <f t="shared" si="18"/>
        <v>0</v>
      </c>
      <c r="F83" s="6">
        <f t="shared" si="18"/>
        <v>0</v>
      </c>
      <c r="G83" s="6">
        <f t="shared" si="18"/>
        <v>0</v>
      </c>
      <c r="H83" s="6">
        <f t="shared" si="18"/>
        <v>0</v>
      </c>
      <c r="I83" s="6">
        <f t="shared" si="18"/>
        <v>0</v>
      </c>
      <c r="J83" s="6">
        <f t="shared" si="18"/>
        <v>0</v>
      </c>
      <c r="K83" s="6">
        <f t="shared" si="18"/>
        <v>0</v>
      </c>
      <c r="L83" s="6">
        <f t="shared" si="18"/>
        <v>0</v>
      </c>
      <c r="M83" s="6">
        <f t="shared" si="18"/>
        <v>0</v>
      </c>
      <c r="N83" s="6">
        <f t="shared" si="18"/>
        <v>0</v>
      </c>
      <c r="O83" s="6">
        <f t="shared" si="18"/>
        <v>0</v>
      </c>
      <c r="P83" s="6">
        <f t="shared" si="18"/>
        <v>0</v>
      </c>
    </row>
    <row r="84" spans="1:16" x14ac:dyDescent="0.25">
      <c r="A84" s="7" t="s">
        <v>96</v>
      </c>
      <c r="B84" s="18">
        <v>0</v>
      </c>
      <c r="C84" s="10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>+SUM(D84:O84)</f>
        <v>0</v>
      </c>
    </row>
    <row r="85" spans="1:16" x14ac:dyDescent="0.25">
      <c r="A85" s="14" t="s">
        <v>97</v>
      </c>
      <c r="B85" s="19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0" t="s">
        <v>98</v>
      </c>
      <c r="B87" s="21">
        <f>+B85+B74</f>
        <v>109652499</v>
      </c>
      <c r="C87" s="21">
        <f t="shared" ref="C87:P87" si="20">+C85+C74</f>
        <v>0</v>
      </c>
      <c r="D87" s="21">
        <f t="shared" si="20"/>
        <v>4843347.29</v>
      </c>
      <c r="E87" s="21">
        <f t="shared" si="20"/>
        <v>5832147</v>
      </c>
      <c r="F87" s="21">
        <f t="shared" si="20"/>
        <v>6293808.0700000003</v>
      </c>
      <c r="G87" s="21">
        <f t="shared" si="20"/>
        <v>7169474.0199999996</v>
      </c>
      <c r="H87" s="21">
        <f t="shared" si="20"/>
        <v>5966972.7000000002</v>
      </c>
      <c r="I87" s="21">
        <f t="shared" si="20"/>
        <v>8876699.5600000005</v>
      </c>
      <c r="J87" s="21">
        <f t="shared" si="20"/>
        <v>8224791.8800000008</v>
      </c>
      <c r="K87" s="21">
        <f t="shared" si="20"/>
        <v>8306406.4499999993</v>
      </c>
      <c r="L87" s="21">
        <f t="shared" si="20"/>
        <v>9620557.4799999986</v>
      </c>
      <c r="M87" s="21">
        <f t="shared" si="20"/>
        <v>8746930.3500000015</v>
      </c>
      <c r="N87" s="21">
        <f t="shared" si="20"/>
        <v>13616134.600000001</v>
      </c>
      <c r="O87" s="21">
        <f t="shared" si="20"/>
        <v>0</v>
      </c>
      <c r="P87" s="21">
        <f t="shared" si="20"/>
        <v>87497269.400000006</v>
      </c>
    </row>
    <row r="88" spans="1:16" x14ac:dyDescent="0.25">
      <c r="A88" t="s">
        <v>99</v>
      </c>
      <c r="B88" s="22"/>
    </row>
    <row r="93" spans="1:16" x14ac:dyDescent="0.25">
      <c r="B93" s="23" t="s">
        <v>100</v>
      </c>
      <c r="M93" s="29" t="s">
        <v>101</v>
      </c>
      <c r="N93" s="29"/>
    </row>
    <row r="94" spans="1:16" x14ac:dyDescent="0.25">
      <c r="B94" s="24" t="s">
        <v>102</v>
      </c>
      <c r="M94" s="30" t="s">
        <v>103</v>
      </c>
      <c r="N94" s="30"/>
    </row>
    <row r="95" spans="1:16" x14ac:dyDescent="0.25">
      <c r="B95" s="25" t="s">
        <v>104</v>
      </c>
      <c r="M95" s="31" t="s">
        <v>105</v>
      </c>
      <c r="N95" s="31"/>
    </row>
    <row r="99" spans="1:9" x14ac:dyDescent="0.25">
      <c r="G99" s="31" t="s">
        <v>106</v>
      </c>
      <c r="H99" s="31"/>
      <c r="I99" s="31"/>
    </row>
    <row r="100" spans="1:9" x14ac:dyDescent="0.25">
      <c r="G100" s="32" t="s">
        <v>107</v>
      </c>
      <c r="H100" s="32"/>
      <c r="I100" s="32"/>
    </row>
    <row r="101" spans="1:9" x14ac:dyDescent="0.25">
      <c r="G101" s="31" t="s">
        <v>108</v>
      </c>
      <c r="H101" s="31"/>
      <c r="I101" s="31"/>
    </row>
    <row r="103" spans="1:9" x14ac:dyDescent="0.25">
      <c r="A103" s="26" t="s">
        <v>109</v>
      </c>
    </row>
    <row r="104" spans="1:9" x14ac:dyDescent="0.25">
      <c r="A104" s="27" t="s">
        <v>110</v>
      </c>
    </row>
    <row r="105" spans="1:9" x14ac:dyDescent="0.25">
      <c r="A105" s="28" t="s">
        <v>111</v>
      </c>
    </row>
    <row r="106" spans="1:9" x14ac:dyDescent="0.25">
      <c r="A106" t="s">
        <v>112</v>
      </c>
    </row>
  </sheetData>
  <mergeCells count="15">
    <mergeCell ref="G101:I101"/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M93:N93"/>
    <mergeCell ref="M94:N94"/>
    <mergeCell ref="M95:N95"/>
    <mergeCell ref="G99:I99"/>
    <mergeCell ref="G100:I10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2022-02-21T15:45:26Z</dcterms:created>
  <dcterms:modified xsi:type="dcterms:W3CDTF">2022-02-21T20:38:55Z</dcterms:modified>
</cp:coreProperties>
</file>