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A4889B4D-B8E5-4D3D-B269-D712F1E5B69F}" xr6:coauthVersionLast="47" xr6:coauthVersionMax="47" xr10:uidLastSave="{00000000-0000-0000-0000-000000000000}"/>
  <bookViews>
    <workbookView xWindow="-120" yWindow="-120" windowWidth="20730" windowHeight="11160" xr2:uid="{556CC220-0090-43A0-8075-E08FCE56FB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9" i="1" l="1"/>
  <c r="F198" i="1"/>
  <c r="F197" i="1"/>
  <c r="F196" i="1"/>
  <c r="F195" i="1"/>
  <c r="F194" i="1"/>
  <c r="F193" i="1"/>
  <c r="F192" i="1"/>
  <c r="E191" i="1"/>
  <c r="F191" i="1" s="1"/>
  <c r="F190" i="1"/>
  <c r="F189" i="1"/>
  <c r="F188" i="1"/>
  <c r="E188" i="1"/>
  <c r="E187" i="1"/>
  <c r="F187" i="1" s="1"/>
  <c r="F186" i="1"/>
  <c r="E186" i="1"/>
  <c r="F185" i="1"/>
  <c r="E185" i="1"/>
  <c r="E184" i="1"/>
  <c r="F184" i="1" s="1"/>
  <c r="F183" i="1"/>
  <c r="E183" i="1"/>
  <c r="F182" i="1"/>
  <c r="E182" i="1"/>
  <c r="E181" i="1"/>
  <c r="F181" i="1" s="1"/>
  <c r="F180" i="1"/>
  <c r="E180" i="1"/>
  <c r="F179" i="1"/>
  <c r="F178" i="1"/>
  <c r="E177" i="1"/>
  <c r="F177" i="1" s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E155" i="1"/>
  <c r="F155" i="1" s="1"/>
  <c r="E154" i="1"/>
  <c r="F154" i="1" s="1"/>
  <c r="F153" i="1"/>
  <c r="E153" i="1"/>
  <c r="E152" i="1"/>
  <c r="F152" i="1" s="1"/>
  <c r="E151" i="1"/>
  <c r="F151" i="1" s="1"/>
  <c r="F150" i="1"/>
  <c r="E150" i="1"/>
  <c r="E149" i="1"/>
  <c r="F149" i="1" s="1"/>
  <c r="E148" i="1"/>
  <c r="F148" i="1" s="1"/>
  <c r="F147" i="1"/>
  <c r="F146" i="1"/>
  <c r="F145" i="1"/>
  <c r="F144" i="1"/>
  <c r="F143" i="1"/>
  <c r="F142" i="1"/>
  <c r="F141" i="1"/>
  <c r="F140" i="1"/>
  <c r="E139" i="1"/>
  <c r="F139" i="1" s="1"/>
  <c r="E138" i="1"/>
  <c r="F138" i="1" s="1"/>
  <c r="F137" i="1"/>
  <c r="F136" i="1"/>
  <c r="F135" i="1"/>
  <c r="E134" i="1"/>
  <c r="F134" i="1" s="1"/>
  <c r="F133" i="1"/>
  <c r="E133" i="1"/>
  <c r="F132" i="1"/>
  <c r="E132" i="1"/>
  <c r="E131" i="1"/>
  <c r="F131" i="1" s="1"/>
  <c r="F130" i="1"/>
  <c r="F129" i="1"/>
  <c r="F128" i="1"/>
  <c r="E128" i="1"/>
  <c r="F127" i="1"/>
  <c r="F126" i="1"/>
  <c r="F125" i="1"/>
  <c r="F124" i="1"/>
  <c r="F123" i="1"/>
  <c r="E123" i="1"/>
  <c r="E122" i="1"/>
  <c r="F122" i="1" s="1"/>
  <c r="F121" i="1"/>
  <c r="F120" i="1"/>
  <c r="E120" i="1"/>
  <c r="F119" i="1"/>
  <c r="F118" i="1"/>
  <c r="F117" i="1"/>
  <c r="F116" i="1"/>
  <c r="F115" i="1"/>
  <c r="E115" i="1"/>
  <c r="F114" i="1"/>
  <c r="F113" i="1"/>
  <c r="E112" i="1"/>
  <c r="F112" i="1" s="1"/>
  <c r="F111" i="1"/>
  <c r="E111" i="1"/>
  <c r="E110" i="1"/>
  <c r="F110" i="1" s="1"/>
  <c r="E109" i="1"/>
  <c r="F109" i="1" s="1"/>
  <c r="F108" i="1"/>
  <c r="E108" i="1"/>
  <c r="F107" i="1"/>
  <c r="F106" i="1"/>
  <c r="F105" i="1"/>
  <c r="F104" i="1"/>
  <c r="F103" i="1"/>
  <c r="E103" i="1"/>
  <c r="E102" i="1"/>
  <c r="F102" i="1" s="1"/>
  <c r="F101" i="1"/>
  <c r="F100" i="1"/>
  <c r="F99" i="1"/>
  <c r="E99" i="1"/>
  <c r="E98" i="1"/>
  <c r="F98" i="1" s="1"/>
  <c r="E97" i="1"/>
  <c r="F97" i="1" s="1"/>
  <c r="F96" i="1"/>
  <c r="F95" i="1"/>
  <c r="E94" i="1"/>
  <c r="F94" i="1" s="1"/>
  <c r="E93" i="1"/>
  <c r="F93" i="1" s="1"/>
  <c r="F92" i="1"/>
  <c r="F91" i="1"/>
  <c r="F90" i="1"/>
  <c r="F89" i="1"/>
  <c r="F88" i="1"/>
  <c r="F87" i="1"/>
  <c r="F86" i="1"/>
  <c r="F85" i="1"/>
  <c r="F84" i="1"/>
  <c r="F83" i="1"/>
  <c r="E82" i="1"/>
  <c r="F82" i="1" s="1"/>
  <c r="F81" i="1"/>
  <c r="E81" i="1"/>
  <c r="F80" i="1"/>
  <c r="F79" i="1"/>
  <c r="F78" i="1"/>
  <c r="F77" i="1"/>
  <c r="F76" i="1"/>
  <c r="F75" i="1"/>
  <c r="F74" i="1"/>
  <c r="E73" i="1"/>
  <c r="F73" i="1" s="1"/>
  <c r="F72" i="1"/>
  <c r="F71" i="1"/>
  <c r="F70" i="1"/>
  <c r="E69" i="1"/>
  <c r="F69" i="1" s="1"/>
  <c r="F68" i="1"/>
  <c r="F67" i="1"/>
  <c r="F66" i="1"/>
  <c r="F65" i="1"/>
  <c r="E65" i="1"/>
  <c r="F64" i="1"/>
  <c r="F63" i="1"/>
  <c r="F62" i="1"/>
  <c r="E62" i="1"/>
  <c r="F61" i="1"/>
  <c r="E61" i="1"/>
  <c r="F60" i="1"/>
  <c r="F59" i="1"/>
  <c r="F58" i="1"/>
  <c r="F57" i="1"/>
  <c r="F56" i="1"/>
  <c r="E55" i="1"/>
  <c r="F55" i="1" s="1"/>
  <c r="F54" i="1"/>
  <c r="F53" i="1"/>
  <c r="F52" i="1"/>
  <c r="F51" i="1"/>
  <c r="E50" i="1"/>
  <c r="F50" i="1" s="1"/>
  <c r="E49" i="1"/>
  <c r="F49" i="1" s="1"/>
  <c r="F48" i="1"/>
  <c r="F47" i="1"/>
  <c r="F46" i="1"/>
  <c r="F45" i="1"/>
  <c r="F44" i="1"/>
  <c r="F43" i="1"/>
  <c r="E43" i="1"/>
  <c r="F42" i="1"/>
  <c r="E41" i="1"/>
  <c r="F41" i="1" s="1"/>
  <c r="E40" i="1"/>
  <c r="F40" i="1" s="1"/>
  <c r="F39" i="1"/>
  <c r="E39" i="1"/>
  <c r="F38" i="1"/>
  <c r="F37" i="1"/>
  <c r="E36" i="1"/>
  <c r="F36" i="1" s="1"/>
  <c r="F35" i="1"/>
  <c r="F34" i="1"/>
  <c r="E33" i="1"/>
  <c r="F33" i="1" s="1"/>
  <c r="E32" i="1"/>
  <c r="F32" i="1" s="1"/>
  <c r="F31" i="1"/>
  <c r="F30" i="1"/>
  <c r="E30" i="1"/>
  <c r="F29" i="1"/>
  <c r="E28" i="1"/>
  <c r="F28" i="1" s="1"/>
  <c r="F27" i="1"/>
  <c r="E27" i="1"/>
  <c r="E26" i="1"/>
  <c r="F26" i="1" s="1"/>
  <c r="E25" i="1"/>
  <c r="F25" i="1" s="1"/>
  <c r="F24" i="1"/>
  <c r="E24" i="1"/>
  <c r="F23" i="1"/>
  <c r="E22" i="1"/>
  <c r="F22" i="1" s="1"/>
  <c r="F21" i="1"/>
  <c r="F20" i="1"/>
  <c r="E20" i="1"/>
  <c r="E19" i="1"/>
  <c r="F19" i="1" s="1"/>
  <c r="F18" i="1"/>
  <c r="F17" i="1"/>
  <c r="E17" i="1"/>
  <c r="F16" i="1"/>
  <c r="F15" i="1"/>
  <c r="F14" i="1"/>
  <c r="F13" i="1"/>
  <c r="F12" i="1"/>
  <c r="F11" i="1"/>
  <c r="E11" i="1"/>
  <c r="E10" i="1"/>
  <c r="F10" i="1" s="1"/>
  <c r="E9" i="1"/>
  <c r="F9" i="1" s="1"/>
  <c r="F8" i="1"/>
  <c r="E8" i="1"/>
  <c r="E7" i="1"/>
  <c r="F7" i="1" s="1"/>
  <c r="F200" i="1" l="1"/>
</calcChain>
</file>

<file path=xl/sharedStrings.xml><?xml version="1.0" encoding="utf-8"?>
<sst xmlns="http://schemas.openxmlformats.org/spreadsheetml/2006/main" count="592" uniqueCount="229">
  <si>
    <t>NOTA 3:</t>
  </si>
  <si>
    <t>El inventario de material gastable del Instituto Nacional de Migración, al 30/09/2022</t>
  </si>
  <si>
    <r>
      <t>es de</t>
    </r>
    <r>
      <rPr>
        <b/>
        <sz val="11"/>
        <color indexed="8"/>
        <rFont val="Futura Bk BT"/>
        <family val="2"/>
      </rPr>
      <t xml:space="preserve"> RD$525,463.85</t>
    </r>
    <r>
      <rPr>
        <sz val="11"/>
        <color theme="1"/>
        <rFont val="Futura Bk BT"/>
        <family val="2"/>
      </rPr>
      <t xml:space="preserve"> (Quinientos Veinticinco Mil Cuatrocientos Sesenta y Tres con 85/100),</t>
    </r>
  </si>
  <si>
    <t>según detalle.</t>
  </si>
  <si>
    <t>CUENTA</t>
  </si>
  <si>
    <t>DESCRIPCION</t>
  </si>
  <si>
    <t>UDM</t>
  </si>
  <si>
    <t>CANTIDAD</t>
  </si>
  <si>
    <t>P. UNITARIO</t>
  </si>
  <si>
    <t>TOTAL</t>
  </si>
  <si>
    <t>2.3.1.1.01</t>
  </si>
  <si>
    <t>AZUCAR SPLENDA 100/1</t>
  </si>
  <si>
    <t>CAJA</t>
  </si>
  <si>
    <t>AZUCAR STEVIA 100/1</t>
  </si>
  <si>
    <t>AZUCAR CREMA 5LB</t>
  </si>
  <si>
    <t xml:space="preserve">FUNDA </t>
  </si>
  <si>
    <t>CREMORA 35.3 OZ</t>
  </si>
  <si>
    <t>PT</t>
  </si>
  <si>
    <t>TE POMPADOOR JENGIBRE Y LIM 20/1</t>
  </si>
  <si>
    <t>CAJITA</t>
  </si>
  <si>
    <t>TE POMPADOOR MANZANILLA 25/1</t>
  </si>
  <si>
    <t xml:space="preserve">CAFÉ 1 LB 20/1 </t>
  </si>
  <si>
    <t>PAQ.</t>
  </si>
  <si>
    <t>CAPSULAS DE CAFÉ INSTANTANEO</t>
  </si>
  <si>
    <t>UND</t>
  </si>
  <si>
    <t>TE FRIO ICED TEA 5LB</t>
  </si>
  <si>
    <t>LATA</t>
  </si>
  <si>
    <t>TE FRIO ICED TEA 1LB</t>
  </si>
  <si>
    <t>2.3.3.1.01</t>
  </si>
  <si>
    <t>RESMA DE PAPEL BOND 20 8.5X11 CAJA 10/1</t>
  </si>
  <si>
    <t>RESMA DE PAPEL 8.5X14</t>
  </si>
  <si>
    <t>PQ</t>
  </si>
  <si>
    <t>2.3.3.2.01</t>
  </si>
  <si>
    <t>PAPEL HIGIENICO PREMIUM JR. FARDO 6/1</t>
  </si>
  <si>
    <t>FARDO</t>
  </si>
  <si>
    <t>PAPEL HIGIENICO SCOTT PAQ. 24/1</t>
  </si>
  <si>
    <t xml:space="preserve">PAPEL PARA SUMADORA </t>
  </si>
  <si>
    <t>PAPEL TOALLA TAD. FARDO 6/1</t>
  </si>
  <si>
    <t>PLATOS DESECHABLES GDE 25/1</t>
  </si>
  <si>
    <t>CUCHARAS DESECHABLES 25 UDS</t>
  </si>
  <si>
    <t>VASOS DESECHABLES NO.7 PQ. 50/1</t>
  </si>
  <si>
    <t>VASOS BIODEGRADABLE NO.7, 50 UND, 24/1</t>
  </si>
  <si>
    <t>VASOS CONICOS 4.5 OZ 200 UDS CAJA 25/1</t>
  </si>
  <si>
    <t>SERVILLETAS 500/1</t>
  </si>
  <si>
    <t xml:space="preserve">CAJA DE CARTON  P/ARCHIVO </t>
  </si>
  <si>
    <t>2.3.5.5.01</t>
  </si>
  <si>
    <t>FUNDAS BLANCAS 5 GALONES PAQ. 100/1</t>
  </si>
  <si>
    <t>FUNDA 17X20 FARDO 1000/1 4GLS</t>
  </si>
  <si>
    <t>FUNDA NEGRA DE 55GL 100/1</t>
  </si>
  <si>
    <t>FUNDA NEGRA 100/1 13 GLS NG</t>
  </si>
  <si>
    <t xml:space="preserve">FUNDA BLANCA PQ. 100/1 5GLS </t>
  </si>
  <si>
    <t>FUNDA BLANCA 17X22 100/1 5GLS</t>
  </si>
  <si>
    <t>FUNDA NEGRA 5 GL</t>
  </si>
  <si>
    <t>2.3.7.2.99</t>
  </si>
  <si>
    <t>ALCOHOL</t>
  </si>
  <si>
    <t>GL</t>
  </si>
  <si>
    <t>ALCOHOL 2 OZ</t>
  </si>
  <si>
    <t>2.3.9.1.01</t>
  </si>
  <si>
    <t>DESCURTIDOR GL</t>
  </si>
  <si>
    <t xml:space="preserve">CLORO </t>
  </si>
  <si>
    <t>DETERGENTE EN POLVO 1000 GR</t>
  </si>
  <si>
    <t>DESGRASANTE VEGETAL LIMAR</t>
  </si>
  <si>
    <t>DESINFECTANTE-MISTOLIN</t>
  </si>
  <si>
    <t xml:space="preserve">DESINFECTANTE J-PLUS SPLAY </t>
  </si>
  <si>
    <t>LYSOL</t>
  </si>
  <si>
    <t xml:space="preserve">CUBETAS P/ TRAPEAR </t>
  </si>
  <si>
    <t>CEPILLO P/ LIMPIAR INODOROS</t>
  </si>
  <si>
    <t>ESCOBILLONES GR.24" DE MADERA</t>
  </si>
  <si>
    <t>JABON LQ P/ MANO</t>
  </si>
  <si>
    <t>LAVAPLATOS LIQ.</t>
  </si>
  <si>
    <t>LIMPIA CRISTAL GL</t>
  </si>
  <si>
    <t xml:space="preserve">LIMPIA CRISTALES DE MANO </t>
  </si>
  <si>
    <t>DESPOLVADOR PLUMERO</t>
  </si>
  <si>
    <t>AMBIENTADOR GLADE 8 OZ, 12/1</t>
  </si>
  <si>
    <t xml:space="preserve">BRILLO C/ESPONJA </t>
  </si>
  <si>
    <t xml:space="preserve">BRILLO SIN ESPONJA </t>
  </si>
  <si>
    <t xml:space="preserve">ESCOBA PLASTICA </t>
  </si>
  <si>
    <t>MANITO LIMPIA GEL ANTIBACTERIAL</t>
  </si>
  <si>
    <t>RECOGEDOR DE BASURA PQ</t>
  </si>
  <si>
    <t>SUAPE NO.32</t>
  </si>
  <si>
    <t xml:space="preserve">TOALLAS REUSABLES </t>
  </si>
  <si>
    <t>CESTO PARA BASURA</t>
  </si>
  <si>
    <t xml:space="preserve">ZAFACON PG.BLANCO </t>
  </si>
  <si>
    <t xml:space="preserve">DESTAPA TUBERIA MED. </t>
  </si>
  <si>
    <t>GUANTES Q. DE LIMPIEZA 24/1</t>
  </si>
  <si>
    <t>MANITO LIMPIA GEL ANTIBACTERIAL 4 OZ</t>
  </si>
  <si>
    <t>2.3.9.2.01</t>
  </si>
  <si>
    <t>BANDEJAS PLASTICAS P/ ESCRITORIO</t>
  </si>
  <si>
    <t xml:space="preserve">BANDITAS DE GOMA </t>
  </si>
  <si>
    <t>CARPETAS PLASTICAS 3H 1"</t>
  </si>
  <si>
    <t>CARPETAS PLASTICAS 3H 2"</t>
  </si>
  <si>
    <t>CARPETAS PLASTICAS 3H 3"</t>
  </si>
  <si>
    <t>CARPETAS PLASTICAS 3H 4"</t>
  </si>
  <si>
    <t>CLIPS BILLETEROS 25 MM CAJA 12/1</t>
  </si>
  <si>
    <t xml:space="preserve">CAJITAS </t>
  </si>
  <si>
    <t>CLIPS BILLETEROS 32 MM CAJA 12/1</t>
  </si>
  <si>
    <t>CLIPS BILLETEROS 51 MM CAJA 12/1</t>
  </si>
  <si>
    <t>CHINCHETAS COLORES VARIOS 50/1</t>
  </si>
  <si>
    <t>FELPA NEGRA</t>
  </si>
  <si>
    <t>FELPA AZUL</t>
  </si>
  <si>
    <t xml:space="preserve">FELPA ROJA </t>
  </si>
  <si>
    <t>FELPA UNIBALL GEL SIGNO AZUL 207</t>
  </si>
  <si>
    <t xml:space="preserve">FOLDERS MANILA 8.5X11 100/1 </t>
  </si>
  <si>
    <t xml:space="preserve">CLIPS PAPER 33 MM CAJITAS PQ, </t>
  </si>
  <si>
    <t>CAJITAS</t>
  </si>
  <si>
    <t xml:space="preserve">CLIPS PAPER 50 MM GR, </t>
  </si>
  <si>
    <t xml:space="preserve">CORRECTOR LIQUID PAPER BOTELLITA </t>
  </si>
  <si>
    <t xml:space="preserve">CORRECTOR TIPO LAPICERO-ARTESCO 9ML </t>
  </si>
  <si>
    <t>COVER PAR ENCUADERNAR 50/1</t>
  </si>
  <si>
    <t>PQ.</t>
  </si>
  <si>
    <t>ETIQUETA PARA FOLDERS CAJITAS 200/1</t>
  </si>
  <si>
    <t xml:space="preserve">FOLDER P/ CARTA 8.5X11, </t>
  </si>
  <si>
    <t xml:space="preserve">FOLDER P/ OFICIO 8.5X14 LEGAL </t>
  </si>
  <si>
    <t>GOMAS PARA BORRAR pq.</t>
  </si>
  <si>
    <t xml:space="preserve">GOMAS PARA BORRAR Gr. </t>
  </si>
  <si>
    <t>BORRADOR P/ PIZARRA</t>
  </si>
  <si>
    <t>PIZARRA DE CORCHO GR</t>
  </si>
  <si>
    <t xml:space="preserve">UNO </t>
  </si>
  <si>
    <t>PIZARRA DE CORCHO PQ 60X90</t>
  </si>
  <si>
    <t xml:space="preserve">GRAPADORAS </t>
  </si>
  <si>
    <t>GRAPAS STANDARD BOST 5000/1</t>
  </si>
  <si>
    <t>LAPICERO AZUL  CAJA 12/1</t>
  </si>
  <si>
    <t>PAPELOGRAFO - 22X34- RESMA</t>
  </si>
  <si>
    <t>LAPICERO NEGRO C 12/1</t>
  </si>
  <si>
    <t>LAPIZ DE CARBON NO.2</t>
  </si>
  <si>
    <t>LIBRETAS RAYADAS GR 8.5X11</t>
  </si>
  <si>
    <t>LIBRETAS RAYADAS PQ. 5X8</t>
  </si>
  <si>
    <t xml:space="preserve">MARCADOR PARA PIZARRA- AZUL </t>
  </si>
  <si>
    <t>MARCADOR PARA PIZARRA- ROJO</t>
  </si>
  <si>
    <t xml:space="preserve">MARCADOR PARA PIZARRA -NEGRO </t>
  </si>
  <si>
    <t>MARCADOR PARA PIZARRA -VERDE</t>
  </si>
  <si>
    <t xml:space="preserve">MARCADORES PERMANENTES </t>
  </si>
  <si>
    <t xml:space="preserve">MARCADORPERMANENTE-AZUL </t>
  </si>
  <si>
    <t xml:space="preserve">MARCADORPERMANENTE-ROJO </t>
  </si>
  <si>
    <t>MARCADORPERMANENTE-VERDE</t>
  </si>
  <si>
    <t>MARCADORPERMANENTE-NEGRO</t>
  </si>
  <si>
    <t>TABLA DE APOYO P/ALMACEN</t>
  </si>
  <si>
    <t>PENDAFLEX 25/1</t>
  </si>
  <si>
    <t>PORTA CLIPS REDONDO</t>
  </si>
  <si>
    <t xml:space="preserve">PORTA LAPICES </t>
  </si>
  <si>
    <t>CAJA LABELS 2X4 ML 500/1</t>
  </si>
  <si>
    <t>PERFORADORA 2 H</t>
  </si>
  <si>
    <t>PERFORADORA DE 3 H</t>
  </si>
  <si>
    <t>PORTA REVISTA PLASTICO NEGRO</t>
  </si>
  <si>
    <t>POST IT AMARILLO 3 MM 12/1</t>
  </si>
  <si>
    <t xml:space="preserve">POST IT BANDERITAS 3 MM </t>
  </si>
  <si>
    <t>POST IT VARIOS COLORES 3M 5/1</t>
  </si>
  <si>
    <t>SEPARADORES DE CARPETA</t>
  </si>
  <si>
    <t>PAG.</t>
  </si>
  <si>
    <t>PAQ. SEPARADORES DE CARPETA 8.5X11(5/1)</t>
  </si>
  <si>
    <t xml:space="preserve">REGLA PLASTICA </t>
  </si>
  <si>
    <t>RESALTADORES  VARIOS COLORES</t>
  </si>
  <si>
    <t xml:space="preserve">SACAGRAPAS </t>
  </si>
  <si>
    <t xml:space="preserve">SACAPUNTAS </t>
  </si>
  <si>
    <t xml:space="preserve">SACAPUNTAS ELECTRICO </t>
  </si>
  <si>
    <t>SOBRE TIPO CARTA 6 HB</t>
  </si>
  <si>
    <t>SOBRES MANILA 8.5X11  CON LOGO 500/1</t>
  </si>
  <si>
    <t>SOBRES MANILA 8.5X11</t>
  </si>
  <si>
    <t xml:space="preserve">SOBRES MANILA 8.5X14 CON LOGO </t>
  </si>
  <si>
    <t>SOBRES MANILA 8.5X14</t>
  </si>
  <si>
    <t xml:space="preserve">SOBRES P/CARTA INSTITUCIONAL </t>
  </si>
  <si>
    <t>SOBRES TIPO CARTA 8.5X11</t>
  </si>
  <si>
    <t xml:space="preserve">TAPE CINTA GR P/ SELLAR CAJA </t>
  </si>
  <si>
    <t>CINTA O TAPE DOBLE CARA 19MM X 8.89MM (3M)</t>
  </si>
  <si>
    <t xml:space="preserve">TAPE PARA DISPENSADOR </t>
  </si>
  <si>
    <t xml:space="preserve">DISPENSADOR DE CINTA PQ </t>
  </si>
  <si>
    <t>TIJERAS</t>
  </si>
  <si>
    <t xml:space="preserve">UHU STIC </t>
  </si>
  <si>
    <t>MOUSE INALAMBRICO</t>
  </si>
  <si>
    <t>CARTUCHO 954 AMARILLO</t>
  </si>
  <si>
    <t>CARTUCHO 954 AZUL</t>
  </si>
  <si>
    <t>CARTUCHO 954 MAGENTA</t>
  </si>
  <si>
    <t>CARTUCHO 954 NEGRO</t>
  </si>
  <si>
    <t>TONER CF400A BLACK</t>
  </si>
  <si>
    <t>TONER CF401A CYAN</t>
  </si>
  <si>
    <t>TONER CF402A YELLOW</t>
  </si>
  <si>
    <t xml:space="preserve">TONER CF403A MAGENTA </t>
  </si>
  <si>
    <t>TONER HP 206A- W2110A- NEGRO</t>
  </si>
  <si>
    <t>TONER HP 206A- W2111A- CYAN</t>
  </si>
  <si>
    <t>TONER HP 206A- W2112A- AMARILLO</t>
  </si>
  <si>
    <t xml:space="preserve">TONER HP 206A- W2113A- MAGENTA </t>
  </si>
  <si>
    <t xml:space="preserve">TONER CF201A 17-A </t>
  </si>
  <si>
    <t>CERA PARA CONTAR</t>
  </si>
  <si>
    <t>ESPIRALES CONT. 6.4 MM CLEAR 100/1</t>
  </si>
  <si>
    <t>ESPIRALES CONT. 72.7 MM CLEAR 100/1</t>
  </si>
  <si>
    <t>ESPIRALES CONT. 19.1 MM CLEAR 100/1</t>
  </si>
  <si>
    <t>ESPIRALES CONT. 14.3 MM CLEAR 100/1</t>
  </si>
  <si>
    <t>ESPIRALES CONT. 38.1 MM CLEAR 50/1</t>
  </si>
  <si>
    <t>ESPIRALES CONT. 15.9 MM CLEAR 50/1</t>
  </si>
  <si>
    <t>ESPIRALES CONT. 25.4 MM CLEAR 50/1</t>
  </si>
  <si>
    <t>ESPIRALES CONT. 25MM CLEAR 50/1</t>
  </si>
  <si>
    <t>ESPIRALES CONT. 38MM CLEAR 30/1</t>
  </si>
  <si>
    <t xml:space="preserve">COVER CLEAR PAQ. 25 PARES </t>
  </si>
  <si>
    <t xml:space="preserve">COVER AZUL OSC. PAQ. 25 PARES </t>
  </si>
  <si>
    <t>COVER AZUL MED. PAQ. 25 PARES</t>
  </si>
  <si>
    <t xml:space="preserve">COVER AHUMADO PAQ. 25 PARES </t>
  </si>
  <si>
    <t>PARAGUAS</t>
  </si>
  <si>
    <t>MEMORIA USB 32 GB</t>
  </si>
  <si>
    <t>BULTO NOTEBOOK PARA LAPTOP</t>
  </si>
  <si>
    <t xml:space="preserve">SOBRES TIPO MONEDA </t>
  </si>
  <si>
    <t>SOBRES MANILA 18X14</t>
  </si>
  <si>
    <t>SOBRES MANILA 32X18 PLACA</t>
  </si>
  <si>
    <t>CARTULINA HILO 250/1</t>
  </si>
  <si>
    <t>GRAPADORA GRANDE</t>
  </si>
  <si>
    <t xml:space="preserve">GRAPAS 3/8 </t>
  </si>
  <si>
    <t>TINTA EPSON 664 AZUL</t>
  </si>
  <si>
    <t>TINTA EPSON 544 AZUL</t>
  </si>
  <si>
    <t>TINTA EPSON 664 AMARILLO</t>
  </si>
  <si>
    <t>TINTA EPSON 544 AMARILLO</t>
  </si>
  <si>
    <t>TINTA EPSON 664 MAGENTA</t>
  </si>
  <si>
    <t>TINTA EPSON 544 MAGENTA</t>
  </si>
  <si>
    <t>TINTA EPSON 644 NEGRO</t>
  </si>
  <si>
    <t>TINTA EPSON 544 NEGRO</t>
  </si>
  <si>
    <t>CLIPS DE COLORES 51 MM</t>
  </si>
  <si>
    <t>CLIPS DE COLORES 33 MM</t>
  </si>
  <si>
    <t>PERFORADOR 1H</t>
  </si>
  <si>
    <t>2.3.9.3.01</t>
  </si>
  <si>
    <t>MASCARILLA KN95 50/1</t>
  </si>
  <si>
    <t xml:space="preserve">CAJA </t>
  </si>
  <si>
    <t>MASCARILLA QUIRURGICA 50/1</t>
  </si>
  <si>
    <t>2.3.9.6.01</t>
  </si>
  <si>
    <t>EXTENSION ELECTRICA VARIOS TAM</t>
  </si>
  <si>
    <t>BATERIA P/UPS 12U</t>
  </si>
  <si>
    <t xml:space="preserve">PILAS 9V CUADRADA </t>
  </si>
  <si>
    <t>PILAS GR</t>
  </si>
  <si>
    <t>PILAS AA</t>
  </si>
  <si>
    <t>PILAS AAA</t>
  </si>
  <si>
    <t>LIC. 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</si>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</sst>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indexed="8"/>
      <name val="Futura Bk BT"/>
      <family val="2"/>
    </font>
    <font>
      <sz val="11"/>
      <name val="Futura Bk BT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43" fontId="0" fillId="0" borderId="0" xfId="0" applyNumberFormat="1"/>
    <xf numFmtId="43" fontId="0" fillId="0" borderId="0" xfId="1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4" fillId="0" borderId="5" xfId="1" applyFont="1" applyFill="1" applyBorder="1"/>
    <xf numFmtId="43" fontId="4" fillId="0" borderId="4" xfId="1" applyFont="1" applyFill="1" applyBorder="1"/>
    <xf numFmtId="43" fontId="6" fillId="0" borderId="5" xfId="1" applyFont="1" applyFill="1" applyBorder="1"/>
    <xf numFmtId="13" fontId="0" fillId="0" borderId="0" xfId="1" applyNumberFormat="1" applyFont="1"/>
    <xf numFmtId="0" fontId="6" fillId="0" borderId="4" xfId="0" applyFont="1" applyBorder="1" applyAlignment="1">
      <alignment horizontal="center"/>
    </xf>
    <xf numFmtId="0" fontId="7" fillId="0" borderId="0" xfId="0" applyFont="1"/>
    <xf numFmtId="43" fontId="2" fillId="0" borderId="6" xfId="0" applyNumberFormat="1" applyFont="1" applyBorder="1"/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C6DC-49A8-4840-8D9E-0EB056328DE6}">
  <dimension ref="A1:H206"/>
  <sheetViews>
    <sheetView tabSelected="1" workbookViewId="0">
      <selection activeCell="K7" sqref="K7"/>
    </sheetView>
  </sheetViews>
  <sheetFormatPr baseColWidth="10" defaultRowHeight="15" x14ac:dyDescent="0.25"/>
  <cols>
    <col min="2" max="2" width="51" customWidth="1"/>
    <col min="4" max="4" width="17.85546875" customWidth="1"/>
    <col min="5" max="5" width="14.85546875" customWidth="1"/>
    <col min="6" max="6" width="17.85546875" customWidth="1"/>
    <col min="8" max="8" width="11.42578125" style="3"/>
  </cols>
  <sheetData>
    <row r="1" spans="1:7" x14ac:dyDescent="0.25">
      <c r="A1" s="1" t="s">
        <v>0</v>
      </c>
      <c r="E1" s="2"/>
      <c r="F1" s="2"/>
      <c r="G1" s="2"/>
    </row>
    <row r="2" spans="1:7" x14ac:dyDescent="0.25">
      <c r="A2" s="4" t="s">
        <v>1</v>
      </c>
      <c r="E2" s="2"/>
      <c r="F2" s="2"/>
    </row>
    <row r="3" spans="1:7" x14ac:dyDescent="0.25">
      <c r="A3" s="4" t="s">
        <v>2</v>
      </c>
      <c r="E3" s="2"/>
    </row>
    <row r="4" spans="1:7" x14ac:dyDescent="0.25">
      <c r="A4" s="4" t="s">
        <v>3</v>
      </c>
      <c r="E4" s="2"/>
    </row>
    <row r="5" spans="1:7" ht="15.75" thickBot="1" x14ac:dyDescent="0.3"/>
    <row r="6" spans="1:7" ht="15.75" thickBot="1" x14ac:dyDescent="0.3">
      <c r="A6" s="5" t="s">
        <v>4</v>
      </c>
      <c r="B6" s="5" t="s">
        <v>5</v>
      </c>
      <c r="C6" s="6" t="s">
        <v>6</v>
      </c>
      <c r="D6" s="7" t="s">
        <v>7</v>
      </c>
      <c r="E6" s="6" t="s">
        <v>8</v>
      </c>
      <c r="F6" s="7" t="s">
        <v>9</v>
      </c>
    </row>
    <row r="7" spans="1:7" ht="15.75" customHeight="1" x14ac:dyDescent="0.25">
      <c r="A7" s="8" t="s">
        <v>10</v>
      </c>
      <c r="B7" s="8" t="s">
        <v>11</v>
      </c>
      <c r="C7" s="9" t="s">
        <v>12</v>
      </c>
      <c r="D7" s="10">
        <v>1</v>
      </c>
      <c r="E7" s="11">
        <f>237.65*1.18</f>
        <v>280.42699999999996</v>
      </c>
      <c r="F7" s="12">
        <f t="shared" ref="F7:F70" si="0">+E7*D7</f>
        <v>280.42699999999996</v>
      </c>
    </row>
    <row r="8" spans="1:7" ht="15.75" customHeight="1" x14ac:dyDescent="0.25">
      <c r="A8" s="8" t="s">
        <v>10</v>
      </c>
      <c r="B8" s="8" t="s">
        <v>13</v>
      </c>
      <c r="C8" s="9" t="s">
        <v>12</v>
      </c>
      <c r="D8" s="10">
        <v>13</v>
      </c>
      <c r="E8" s="11">
        <f>366.12*1.18</f>
        <v>432.02159999999998</v>
      </c>
      <c r="F8" s="12">
        <f t="shared" si="0"/>
        <v>5616.2807999999995</v>
      </c>
    </row>
    <row r="9" spans="1:7" ht="15.75" customHeight="1" x14ac:dyDescent="0.25">
      <c r="A9" s="8" t="s">
        <v>10</v>
      </c>
      <c r="B9" s="8" t="s">
        <v>14</v>
      </c>
      <c r="C9" s="9" t="s">
        <v>15</v>
      </c>
      <c r="D9" s="10">
        <v>24</v>
      </c>
      <c r="E9" s="11">
        <f>121.18*1.16</f>
        <v>140.56880000000001</v>
      </c>
      <c r="F9" s="12">
        <f t="shared" si="0"/>
        <v>3373.6512000000002</v>
      </c>
    </row>
    <row r="10" spans="1:7" ht="15.75" customHeight="1" x14ac:dyDescent="0.25">
      <c r="A10" s="8" t="s">
        <v>10</v>
      </c>
      <c r="B10" s="8" t="s">
        <v>16</v>
      </c>
      <c r="C10" s="9" t="s">
        <v>17</v>
      </c>
      <c r="D10" s="10">
        <v>27</v>
      </c>
      <c r="E10" s="11">
        <f>354.2*1.18</f>
        <v>417.95599999999996</v>
      </c>
      <c r="F10" s="12">
        <f t="shared" si="0"/>
        <v>11284.811999999998</v>
      </c>
    </row>
    <row r="11" spans="1:7" ht="15.75" customHeight="1" x14ac:dyDescent="0.25">
      <c r="A11" s="8" t="s">
        <v>10</v>
      </c>
      <c r="B11" s="8" t="s">
        <v>18</v>
      </c>
      <c r="C11" s="9" t="s">
        <v>19</v>
      </c>
      <c r="D11" s="10">
        <v>6</v>
      </c>
      <c r="E11" s="11">
        <f>124.2*1.18</f>
        <v>146.55599999999998</v>
      </c>
      <c r="F11" s="12">
        <f t="shared" si="0"/>
        <v>879.3359999999999</v>
      </c>
    </row>
    <row r="12" spans="1:7" ht="15.75" customHeight="1" x14ac:dyDescent="0.25">
      <c r="A12" s="8" t="s">
        <v>10</v>
      </c>
      <c r="B12" s="8" t="s">
        <v>20</v>
      </c>
      <c r="C12" s="9" t="s">
        <v>12</v>
      </c>
      <c r="D12" s="10">
        <v>4</v>
      </c>
      <c r="E12" s="11">
        <v>410</v>
      </c>
      <c r="F12" s="12">
        <f t="shared" si="0"/>
        <v>1640</v>
      </c>
    </row>
    <row r="13" spans="1:7" ht="15.75" customHeight="1" x14ac:dyDescent="0.25">
      <c r="A13" s="8" t="s">
        <v>10</v>
      </c>
      <c r="B13" s="8" t="s">
        <v>21</v>
      </c>
      <c r="C13" s="9" t="s">
        <v>22</v>
      </c>
      <c r="D13" s="10">
        <v>132</v>
      </c>
      <c r="E13" s="11">
        <v>273.58999999999997</v>
      </c>
      <c r="F13" s="12">
        <f t="shared" si="0"/>
        <v>36113.879999999997</v>
      </c>
    </row>
    <row r="14" spans="1:7" ht="15.75" customHeight="1" x14ac:dyDescent="0.25">
      <c r="A14" s="8" t="s">
        <v>10</v>
      </c>
      <c r="B14" s="8" t="s">
        <v>23</v>
      </c>
      <c r="C14" s="9" t="s">
        <v>24</v>
      </c>
      <c r="D14" s="10">
        <v>100</v>
      </c>
      <c r="E14" s="11">
        <v>93.22</v>
      </c>
      <c r="F14" s="12">
        <f t="shared" si="0"/>
        <v>9322</v>
      </c>
    </row>
    <row r="15" spans="1:7" ht="15.75" customHeight="1" x14ac:dyDescent="0.25">
      <c r="A15" s="8" t="s">
        <v>10</v>
      </c>
      <c r="B15" s="8" t="s">
        <v>25</v>
      </c>
      <c r="C15" s="9" t="s">
        <v>26</v>
      </c>
      <c r="D15" s="10">
        <v>2</v>
      </c>
      <c r="E15" s="11">
        <v>899.01</v>
      </c>
      <c r="F15" s="12">
        <f t="shared" si="0"/>
        <v>1798.02</v>
      </c>
    </row>
    <row r="16" spans="1:7" ht="15.75" hidden="1" customHeight="1" x14ac:dyDescent="0.25">
      <c r="A16" s="8" t="s">
        <v>10</v>
      </c>
      <c r="B16" s="8" t="s">
        <v>27</v>
      </c>
      <c r="C16" s="9" t="s">
        <v>26</v>
      </c>
      <c r="D16" s="10">
        <v>0</v>
      </c>
      <c r="E16" s="11">
        <v>608</v>
      </c>
      <c r="F16" s="12">
        <f t="shared" si="0"/>
        <v>0</v>
      </c>
    </row>
    <row r="17" spans="1:8" ht="15.75" customHeight="1" x14ac:dyDescent="0.25">
      <c r="A17" s="8" t="s">
        <v>28</v>
      </c>
      <c r="B17" s="8" t="s">
        <v>29</v>
      </c>
      <c r="C17" s="9" t="s">
        <v>12</v>
      </c>
      <c r="D17" s="10">
        <v>4</v>
      </c>
      <c r="E17" s="11">
        <f>3104*1.18</f>
        <v>3662.72</v>
      </c>
      <c r="F17" s="12">
        <f t="shared" si="0"/>
        <v>14650.88</v>
      </c>
      <c r="G17" s="3"/>
    </row>
    <row r="18" spans="1:8" ht="15.75" customHeight="1" x14ac:dyDescent="0.25">
      <c r="A18" s="8" t="s">
        <v>28</v>
      </c>
      <c r="B18" s="8" t="s">
        <v>30</v>
      </c>
      <c r="C18" s="9" t="s">
        <v>31</v>
      </c>
      <c r="D18" s="10">
        <v>10</v>
      </c>
      <c r="E18" s="11">
        <v>389.4</v>
      </c>
      <c r="F18" s="12">
        <f t="shared" si="0"/>
        <v>3894</v>
      </c>
    </row>
    <row r="19" spans="1:8" ht="15.75" customHeight="1" x14ac:dyDescent="0.25">
      <c r="A19" s="8" t="s">
        <v>32</v>
      </c>
      <c r="B19" s="8" t="s">
        <v>33</v>
      </c>
      <c r="C19" s="9" t="s">
        <v>34</v>
      </c>
      <c r="D19" s="10">
        <v>38</v>
      </c>
      <c r="E19" s="11">
        <f>775*1.18</f>
        <v>914.5</v>
      </c>
      <c r="F19" s="12">
        <f t="shared" si="0"/>
        <v>34751</v>
      </c>
    </row>
    <row r="20" spans="1:8" ht="15.75" customHeight="1" x14ac:dyDescent="0.25">
      <c r="A20" s="8" t="s">
        <v>32</v>
      </c>
      <c r="B20" s="8" t="s">
        <v>35</v>
      </c>
      <c r="C20" s="9" t="s">
        <v>24</v>
      </c>
      <c r="D20" s="10">
        <v>1</v>
      </c>
      <c r="E20" s="13">
        <f>588.75*1.18</f>
        <v>694.72499999999991</v>
      </c>
      <c r="F20" s="12">
        <f t="shared" si="0"/>
        <v>694.72499999999991</v>
      </c>
    </row>
    <row r="21" spans="1:8" ht="15.75" hidden="1" customHeight="1" x14ac:dyDescent="0.25">
      <c r="A21" s="8" t="s">
        <v>32</v>
      </c>
      <c r="B21" s="8" t="s">
        <v>36</v>
      </c>
      <c r="C21" s="9" t="s">
        <v>24</v>
      </c>
      <c r="D21" s="10">
        <v>0</v>
      </c>
      <c r="E21" s="11">
        <v>11.92</v>
      </c>
      <c r="F21" s="12">
        <f t="shared" si="0"/>
        <v>0</v>
      </c>
    </row>
    <row r="22" spans="1:8" ht="15.75" customHeight="1" x14ac:dyDescent="0.25">
      <c r="A22" s="8" t="s">
        <v>32</v>
      </c>
      <c r="B22" s="8" t="s">
        <v>37</v>
      </c>
      <c r="C22" s="9" t="s">
        <v>34</v>
      </c>
      <c r="D22" s="10">
        <v>22</v>
      </c>
      <c r="E22" s="11">
        <f>96288/48</f>
        <v>2006</v>
      </c>
      <c r="F22" s="12">
        <f t="shared" si="0"/>
        <v>44132</v>
      </c>
    </row>
    <row r="23" spans="1:8" ht="15.75" customHeight="1" x14ac:dyDescent="0.25">
      <c r="A23" s="8" t="s">
        <v>32</v>
      </c>
      <c r="B23" s="8" t="s">
        <v>38</v>
      </c>
      <c r="C23" s="9" t="s">
        <v>31</v>
      </c>
      <c r="D23" s="10">
        <v>37</v>
      </c>
      <c r="E23" s="11">
        <v>30</v>
      </c>
      <c r="F23" s="12">
        <f t="shared" si="0"/>
        <v>1110</v>
      </c>
    </row>
    <row r="24" spans="1:8" ht="15.75" customHeight="1" x14ac:dyDescent="0.25">
      <c r="A24" s="8" t="s">
        <v>32</v>
      </c>
      <c r="B24" s="8" t="s">
        <v>39</v>
      </c>
      <c r="C24" s="9" t="s">
        <v>22</v>
      </c>
      <c r="D24" s="10">
        <v>48</v>
      </c>
      <c r="E24" s="11">
        <f>52.5*1.18</f>
        <v>61.949999999999996</v>
      </c>
      <c r="F24" s="12">
        <f t="shared" si="0"/>
        <v>2973.6</v>
      </c>
    </row>
    <row r="25" spans="1:8" ht="15.75" customHeight="1" x14ac:dyDescent="0.25">
      <c r="A25" s="8" t="s">
        <v>32</v>
      </c>
      <c r="B25" s="8" t="s">
        <v>40</v>
      </c>
      <c r="C25" s="9" t="s">
        <v>12</v>
      </c>
      <c r="D25" s="10">
        <v>1</v>
      </c>
      <c r="E25" s="11">
        <f>3221.25*1.18</f>
        <v>3801.0749999999998</v>
      </c>
      <c r="F25" s="12">
        <f t="shared" si="0"/>
        <v>3801.0749999999998</v>
      </c>
      <c r="H25" s="14"/>
    </row>
    <row r="26" spans="1:8" ht="15.75" customHeight="1" x14ac:dyDescent="0.25">
      <c r="A26" s="8" t="s">
        <v>32</v>
      </c>
      <c r="B26" s="8" t="s">
        <v>41</v>
      </c>
      <c r="C26" s="9" t="s">
        <v>12</v>
      </c>
      <c r="D26" s="10">
        <v>1</v>
      </c>
      <c r="E26" s="11">
        <f>3305.1*1.18</f>
        <v>3900.0179999999996</v>
      </c>
      <c r="F26" s="12">
        <f t="shared" si="0"/>
        <v>3900.0179999999996</v>
      </c>
      <c r="H26" s="14"/>
    </row>
    <row r="27" spans="1:8" ht="15.75" customHeight="1" x14ac:dyDescent="0.25">
      <c r="A27" s="8" t="s">
        <v>32</v>
      </c>
      <c r="B27" s="8" t="s">
        <v>42</v>
      </c>
      <c r="C27" s="9" t="s">
        <v>22</v>
      </c>
      <c r="D27" s="10">
        <v>1</v>
      </c>
      <c r="E27" s="11">
        <f>4230*1.18</f>
        <v>4991.3999999999996</v>
      </c>
      <c r="F27" s="12">
        <f t="shared" si="0"/>
        <v>4991.3999999999996</v>
      </c>
      <c r="H27" s="14"/>
    </row>
    <row r="28" spans="1:8" ht="15.75" customHeight="1" x14ac:dyDescent="0.25">
      <c r="A28" s="8" t="s">
        <v>32</v>
      </c>
      <c r="B28" s="8" t="s">
        <v>43</v>
      </c>
      <c r="C28" s="9" t="s">
        <v>22</v>
      </c>
      <c r="D28" s="10">
        <v>37</v>
      </c>
      <c r="E28" s="11">
        <f>112.5*1.18</f>
        <v>132.75</v>
      </c>
      <c r="F28" s="12">
        <f t="shared" si="0"/>
        <v>4911.75</v>
      </c>
    </row>
    <row r="29" spans="1:8" ht="15.75" hidden="1" customHeight="1" x14ac:dyDescent="0.25">
      <c r="A29" s="8" t="s">
        <v>32</v>
      </c>
      <c r="B29" s="8" t="s">
        <v>44</v>
      </c>
      <c r="C29" s="9" t="s">
        <v>24</v>
      </c>
      <c r="D29" s="10">
        <v>0</v>
      </c>
      <c r="E29" s="11">
        <v>364.62</v>
      </c>
      <c r="F29" s="12">
        <f t="shared" si="0"/>
        <v>0</v>
      </c>
    </row>
    <row r="30" spans="1:8" ht="15.75" hidden="1" customHeight="1" x14ac:dyDescent="0.25">
      <c r="A30" s="8" t="s">
        <v>45</v>
      </c>
      <c r="B30" s="8" t="s">
        <v>46</v>
      </c>
      <c r="C30" s="9" t="s">
        <v>34</v>
      </c>
      <c r="D30" s="10">
        <v>0</v>
      </c>
      <c r="E30" s="11">
        <f>130+23.4</f>
        <v>153.4</v>
      </c>
      <c r="F30" s="12">
        <f t="shared" si="0"/>
        <v>0</v>
      </c>
    </row>
    <row r="31" spans="1:8" ht="15.75" hidden="1" customHeight="1" x14ac:dyDescent="0.25">
      <c r="A31" s="8" t="s">
        <v>45</v>
      </c>
      <c r="B31" s="8" t="s">
        <v>47</v>
      </c>
      <c r="C31" s="9" t="s">
        <v>31</v>
      </c>
      <c r="D31" s="10">
        <v>0</v>
      </c>
      <c r="E31" s="11">
        <v>2355.4299999999998</v>
      </c>
      <c r="F31" s="12">
        <f t="shared" si="0"/>
        <v>0</v>
      </c>
    </row>
    <row r="32" spans="1:8" ht="15.75" customHeight="1" x14ac:dyDescent="0.25">
      <c r="A32" s="8" t="s">
        <v>45</v>
      </c>
      <c r="B32" s="8" t="s">
        <v>48</v>
      </c>
      <c r="C32" s="9" t="s">
        <v>22</v>
      </c>
      <c r="D32" s="10">
        <v>17</v>
      </c>
      <c r="E32" s="11">
        <f>590*1.18</f>
        <v>696.19999999999993</v>
      </c>
      <c r="F32" s="12">
        <f t="shared" si="0"/>
        <v>11835.4</v>
      </c>
    </row>
    <row r="33" spans="1:6" ht="15.75" customHeight="1" x14ac:dyDescent="0.25">
      <c r="A33" s="8" t="s">
        <v>45</v>
      </c>
      <c r="B33" s="8" t="s">
        <v>49</v>
      </c>
      <c r="C33" s="9" t="s">
        <v>22</v>
      </c>
      <c r="D33" s="10">
        <v>41</v>
      </c>
      <c r="E33" s="11">
        <f>250*1.18</f>
        <v>295</v>
      </c>
      <c r="F33" s="12">
        <f t="shared" si="0"/>
        <v>12095</v>
      </c>
    </row>
    <row r="34" spans="1:6" ht="15.75" customHeight="1" x14ac:dyDescent="0.25">
      <c r="A34" s="8" t="s">
        <v>45</v>
      </c>
      <c r="B34" s="8" t="s">
        <v>50</v>
      </c>
      <c r="C34" s="9" t="s">
        <v>34</v>
      </c>
      <c r="D34" s="10">
        <v>9</v>
      </c>
      <c r="E34" s="11">
        <v>118</v>
      </c>
      <c r="F34" s="12">
        <f t="shared" si="0"/>
        <v>1062</v>
      </c>
    </row>
    <row r="35" spans="1:6" ht="15.75" hidden="1" customHeight="1" x14ac:dyDescent="0.25">
      <c r="A35" s="8" t="s">
        <v>45</v>
      </c>
      <c r="B35" s="8" t="s">
        <v>51</v>
      </c>
      <c r="C35" s="9" t="s">
        <v>31</v>
      </c>
      <c r="D35" s="10">
        <v>0</v>
      </c>
      <c r="E35" s="11">
        <v>400</v>
      </c>
      <c r="F35" s="12">
        <f t="shared" si="0"/>
        <v>0</v>
      </c>
    </row>
    <row r="36" spans="1:6" ht="15.75" customHeight="1" x14ac:dyDescent="0.25">
      <c r="A36" s="8" t="s">
        <v>45</v>
      </c>
      <c r="B36" s="8" t="s">
        <v>52</v>
      </c>
      <c r="C36" s="9" t="s">
        <v>22</v>
      </c>
      <c r="D36" s="10">
        <v>48</v>
      </c>
      <c r="E36" s="11">
        <f>130*1.18</f>
        <v>153.4</v>
      </c>
      <c r="F36" s="12">
        <f t="shared" si="0"/>
        <v>7363.2000000000007</v>
      </c>
    </row>
    <row r="37" spans="1:6" ht="15.75" hidden="1" customHeight="1" x14ac:dyDescent="0.25">
      <c r="A37" s="8" t="s">
        <v>53</v>
      </c>
      <c r="B37" s="8" t="s">
        <v>54</v>
      </c>
      <c r="C37" s="9" t="s">
        <v>55</v>
      </c>
      <c r="D37" s="10">
        <v>11</v>
      </c>
      <c r="E37" s="11"/>
      <c r="F37" s="12">
        <f t="shared" si="0"/>
        <v>0</v>
      </c>
    </row>
    <row r="38" spans="1:6" ht="15.75" customHeight="1" x14ac:dyDescent="0.25">
      <c r="A38" s="8" t="s">
        <v>53</v>
      </c>
      <c r="B38" s="8" t="s">
        <v>56</v>
      </c>
      <c r="C38" s="9" t="s">
        <v>24</v>
      </c>
      <c r="D38" s="10">
        <v>54</v>
      </c>
      <c r="E38" s="11">
        <v>96</v>
      </c>
      <c r="F38" s="12">
        <f t="shared" si="0"/>
        <v>5184</v>
      </c>
    </row>
    <row r="39" spans="1:6" ht="15.75" customHeight="1" x14ac:dyDescent="0.25">
      <c r="A39" s="8" t="s">
        <v>57</v>
      </c>
      <c r="B39" s="8" t="s">
        <v>58</v>
      </c>
      <c r="C39" s="9" t="s">
        <v>55</v>
      </c>
      <c r="D39" s="10">
        <v>13</v>
      </c>
      <c r="E39" s="11">
        <f>239+43.02</f>
        <v>282.02</v>
      </c>
      <c r="F39" s="12">
        <f t="shared" si="0"/>
        <v>3666.2599999999998</v>
      </c>
    </row>
    <row r="40" spans="1:6" ht="15.75" customHeight="1" x14ac:dyDescent="0.25">
      <c r="A40" s="8" t="s">
        <v>57</v>
      </c>
      <c r="B40" s="8" t="s">
        <v>59</v>
      </c>
      <c r="C40" s="9" t="s">
        <v>55</v>
      </c>
      <c r="D40" s="10">
        <v>29</v>
      </c>
      <c r="E40" s="11">
        <f>131.25*1.18</f>
        <v>154.875</v>
      </c>
      <c r="F40" s="12">
        <f t="shared" si="0"/>
        <v>4491.375</v>
      </c>
    </row>
    <row r="41" spans="1:6" ht="15.75" customHeight="1" x14ac:dyDescent="0.25">
      <c r="A41" s="8" t="s">
        <v>57</v>
      </c>
      <c r="B41" s="8" t="s">
        <v>60</v>
      </c>
      <c r="C41" s="9" t="s">
        <v>15</v>
      </c>
      <c r="D41" s="10">
        <v>12</v>
      </c>
      <c r="E41" s="11">
        <f>120+21.6</f>
        <v>141.6</v>
      </c>
      <c r="F41" s="12">
        <f t="shared" si="0"/>
        <v>1699.1999999999998</v>
      </c>
    </row>
    <row r="42" spans="1:6" ht="15.75" customHeight="1" x14ac:dyDescent="0.25">
      <c r="A42" s="8" t="s">
        <v>57</v>
      </c>
      <c r="B42" s="8" t="s">
        <v>61</v>
      </c>
      <c r="C42" s="9" t="s">
        <v>55</v>
      </c>
      <c r="D42" s="10">
        <v>3</v>
      </c>
      <c r="E42" s="11">
        <v>290.13</v>
      </c>
      <c r="F42" s="12">
        <f t="shared" si="0"/>
        <v>870.39</v>
      </c>
    </row>
    <row r="43" spans="1:6" ht="15.75" customHeight="1" x14ac:dyDescent="0.25">
      <c r="A43" s="8" t="s">
        <v>57</v>
      </c>
      <c r="B43" s="8" t="s">
        <v>62</v>
      </c>
      <c r="C43" s="9" t="s">
        <v>55</v>
      </c>
      <c r="D43" s="10">
        <v>23</v>
      </c>
      <c r="E43" s="11">
        <f>275*1.18</f>
        <v>324.5</v>
      </c>
      <c r="F43" s="12">
        <f t="shared" si="0"/>
        <v>7463.5</v>
      </c>
    </row>
    <row r="44" spans="1:6" ht="15.75" hidden="1" customHeight="1" x14ac:dyDescent="0.25">
      <c r="A44" s="8" t="s">
        <v>57</v>
      </c>
      <c r="B44" s="8" t="s">
        <v>63</v>
      </c>
      <c r="C44" s="9" t="s">
        <v>24</v>
      </c>
      <c r="D44" s="10">
        <v>0</v>
      </c>
      <c r="E44" s="13">
        <v>289</v>
      </c>
      <c r="F44" s="12">
        <f t="shared" si="0"/>
        <v>0</v>
      </c>
    </row>
    <row r="45" spans="1:6" ht="15.75" customHeight="1" x14ac:dyDescent="0.25">
      <c r="A45" s="8" t="s">
        <v>57</v>
      </c>
      <c r="B45" s="8" t="s">
        <v>64</v>
      </c>
      <c r="C45" s="9" t="s">
        <v>24</v>
      </c>
      <c r="D45" s="10">
        <v>27</v>
      </c>
      <c r="E45" s="13">
        <v>391</v>
      </c>
      <c r="F45" s="12">
        <f t="shared" si="0"/>
        <v>10557</v>
      </c>
    </row>
    <row r="46" spans="1:6" ht="15.75" customHeight="1" x14ac:dyDescent="0.25">
      <c r="A46" s="8" t="s">
        <v>57</v>
      </c>
      <c r="B46" s="8" t="s">
        <v>65</v>
      </c>
      <c r="C46" s="9" t="s">
        <v>24</v>
      </c>
      <c r="D46" s="10">
        <v>2</v>
      </c>
      <c r="E46" s="11">
        <v>356.36</v>
      </c>
      <c r="F46" s="12">
        <f t="shared" si="0"/>
        <v>712.72</v>
      </c>
    </row>
    <row r="47" spans="1:6" ht="15.75" customHeight="1" x14ac:dyDescent="0.25">
      <c r="A47" s="8" t="s">
        <v>57</v>
      </c>
      <c r="B47" s="8" t="s">
        <v>66</v>
      </c>
      <c r="C47" s="9" t="s">
        <v>24</v>
      </c>
      <c r="D47" s="10">
        <v>4</v>
      </c>
      <c r="E47" s="11">
        <v>118</v>
      </c>
      <c r="F47" s="12">
        <f t="shared" si="0"/>
        <v>472</v>
      </c>
    </row>
    <row r="48" spans="1:6" ht="15.75" customHeight="1" x14ac:dyDescent="0.25">
      <c r="A48" s="8" t="s">
        <v>57</v>
      </c>
      <c r="B48" s="8" t="s">
        <v>67</v>
      </c>
      <c r="C48" s="9" t="s">
        <v>24</v>
      </c>
      <c r="D48" s="10">
        <v>12</v>
      </c>
      <c r="E48" s="11">
        <v>531.91</v>
      </c>
      <c r="F48" s="12">
        <f t="shared" si="0"/>
        <v>6382.92</v>
      </c>
    </row>
    <row r="49" spans="1:6" ht="15.75" customHeight="1" x14ac:dyDescent="0.25">
      <c r="A49" s="8" t="s">
        <v>57</v>
      </c>
      <c r="B49" s="8" t="s">
        <v>68</v>
      </c>
      <c r="C49" s="9" t="s">
        <v>55</v>
      </c>
      <c r="D49" s="10">
        <v>16</v>
      </c>
      <c r="E49" s="11">
        <f>147.5*1.18</f>
        <v>174.04999999999998</v>
      </c>
      <c r="F49" s="12">
        <f t="shared" si="0"/>
        <v>2784.7999999999997</v>
      </c>
    </row>
    <row r="50" spans="1:6" ht="15.75" customHeight="1" x14ac:dyDescent="0.25">
      <c r="A50" s="8" t="s">
        <v>57</v>
      </c>
      <c r="B50" s="8" t="s">
        <v>69</v>
      </c>
      <c r="C50" s="9" t="s">
        <v>55</v>
      </c>
      <c r="D50" s="10">
        <v>12</v>
      </c>
      <c r="E50" s="11">
        <f>147.5*1.18</f>
        <v>174.04999999999998</v>
      </c>
      <c r="F50" s="12">
        <f t="shared" si="0"/>
        <v>2088.6</v>
      </c>
    </row>
    <row r="51" spans="1:6" ht="15.75" customHeight="1" x14ac:dyDescent="0.25">
      <c r="A51" s="8" t="s">
        <v>57</v>
      </c>
      <c r="B51" s="8" t="s">
        <v>70</v>
      </c>
      <c r="C51" s="9" t="s">
        <v>24</v>
      </c>
      <c r="D51" s="10">
        <v>1</v>
      </c>
      <c r="E51" s="11">
        <v>175.03</v>
      </c>
      <c r="F51" s="12">
        <f t="shared" si="0"/>
        <v>175.03</v>
      </c>
    </row>
    <row r="52" spans="1:6" ht="15.75" hidden="1" customHeight="1" x14ac:dyDescent="0.25">
      <c r="A52" s="8" t="s">
        <v>57</v>
      </c>
      <c r="B52" s="8" t="s">
        <v>71</v>
      </c>
      <c r="C52" s="9" t="s">
        <v>55</v>
      </c>
      <c r="D52" s="10">
        <v>0</v>
      </c>
      <c r="E52" s="11">
        <v>236</v>
      </c>
      <c r="F52" s="12">
        <f t="shared" si="0"/>
        <v>0</v>
      </c>
    </row>
    <row r="53" spans="1:6" ht="15.75" hidden="1" customHeight="1" x14ac:dyDescent="0.25">
      <c r="A53" s="8" t="s">
        <v>57</v>
      </c>
      <c r="B53" s="8" t="s">
        <v>72</v>
      </c>
      <c r="C53" s="9" t="s">
        <v>24</v>
      </c>
      <c r="D53" s="10">
        <v>0</v>
      </c>
      <c r="E53" s="11">
        <v>236</v>
      </c>
      <c r="F53" s="12">
        <f t="shared" si="0"/>
        <v>0</v>
      </c>
    </row>
    <row r="54" spans="1:6" ht="15.75" customHeight="1" x14ac:dyDescent="0.25">
      <c r="A54" s="8" t="s">
        <v>57</v>
      </c>
      <c r="B54" s="8" t="s">
        <v>73</v>
      </c>
      <c r="C54" s="9" t="s">
        <v>24</v>
      </c>
      <c r="D54" s="10">
        <v>102</v>
      </c>
      <c r="E54" s="11">
        <v>106.32</v>
      </c>
      <c r="F54" s="12">
        <f t="shared" si="0"/>
        <v>10844.64</v>
      </c>
    </row>
    <row r="55" spans="1:6" ht="15.75" customHeight="1" x14ac:dyDescent="0.25">
      <c r="A55" s="8" t="s">
        <v>57</v>
      </c>
      <c r="B55" s="8" t="s">
        <v>74</v>
      </c>
      <c r="C55" s="9" t="s">
        <v>24</v>
      </c>
      <c r="D55" s="10">
        <v>100</v>
      </c>
      <c r="E55" s="11">
        <f>17.8*1.18</f>
        <v>21.004000000000001</v>
      </c>
      <c r="F55" s="12">
        <f t="shared" si="0"/>
        <v>2100.4</v>
      </c>
    </row>
    <row r="56" spans="1:6" ht="15.75" customHeight="1" x14ac:dyDescent="0.25">
      <c r="A56" s="8" t="s">
        <v>57</v>
      </c>
      <c r="B56" s="8" t="s">
        <v>75</v>
      </c>
      <c r="C56" s="9" t="s">
        <v>24</v>
      </c>
      <c r="D56" s="10">
        <v>18</v>
      </c>
      <c r="E56" s="11">
        <v>22</v>
      </c>
      <c r="F56" s="12">
        <f t="shared" si="0"/>
        <v>396</v>
      </c>
    </row>
    <row r="57" spans="1:6" ht="15.75" customHeight="1" x14ac:dyDescent="0.25">
      <c r="A57" s="8" t="s">
        <v>57</v>
      </c>
      <c r="B57" s="8" t="s">
        <v>76</v>
      </c>
      <c r="C57" s="9" t="s">
        <v>24</v>
      </c>
      <c r="D57" s="10">
        <v>11</v>
      </c>
      <c r="E57" s="11">
        <v>290</v>
      </c>
      <c r="F57" s="12">
        <f t="shared" si="0"/>
        <v>3190</v>
      </c>
    </row>
    <row r="58" spans="1:6" ht="15.75" customHeight="1" x14ac:dyDescent="0.25">
      <c r="A58" s="8" t="s">
        <v>57</v>
      </c>
      <c r="B58" s="8" t="s">
        <v>77</v>
      </c>
      <c r="C58" s="9" t="s">
        <v>55</v>
      </c>
      <c r="D58" s="10">
        <v>9</v>
      </c>
      <c r="E58" s="11">
        <v>650</v>
      </c>
      <c r="F58" s="12">
        <f t="shared" si="0"/>
        <v>5850</v>
      </c>
    </row>
    <row r="59" spans="1:6" ht="15.75" customHeight="1" x14ac:dyDescent="0.25">
      <c r="A59" s="8" t="s">
        <v>57</v>
      </c>
      <c r="B59" s="8" t="s">
        <v>78</v>
      </c>
      <c r="C59" s="9" t="s">
        <v>24</v>
      </c>
      <c r="D59" s="10">
        <v>8</v>
      </c>
      <c r="E59" s="11">
        <v>350</v>
      </c>
      <c r="F59" s="12">
        <f t="shared" si="0"/>
        <v>2800</v>
      </c>
    </row>
    <row r="60" spans="1:6" ht="15.75" hidden="1" customHeight="1" x14ac:dyDescent="0.25">
      <c r="A60" s="8" t="s">
        <v>57</v>
      </c>
      <c r="B60" s="8" t="s">
        <v>79</v>
      </c>
      <c r="C60" s="9" t="s">
        <v>24</v>
      </c>
      <c r="D60" s="10">
        <v>0</v>
      </c>
      <c r="E60" s="11">
        <v>229.44</v>
      </c>
      <c r="F60" s="12">
        <f t="shared" si="0"/>
        <v>0</v>
      </c>
    </row>
    <row r="61" spans="1:6" ht="15.75" customHeight="1" x14ac:dyDescent="0.25">
      <c r="A61" s="8" t="s">
        <v>57</v>
      </c>
      <c r="B61" s="8" t="s">
        <v>80</v>
      </c>
      <c r="C61" s="9" t="s">
        <v>24</v>
      </c>
      <c r="D61" s="10">
        <v>90</v>
      </c>
      <c r="E61" s="11">
        <f>64*1.18</f>
        <v>75.52</v>
      </c>
      <c r="F61" s="12">
        <f t="shared" si="0"/>
        <v>6796.7999999999993</v>
      </c>
    </row>
    <row r="62" spans="1:6" ht="15.75" customHeight="1" x14ac:dyDescent="0.25">
      <c r="A62" s="8" t="s">
        <v>57</v>
      </c>
      <c r="B62" s="8" t="s">
        <v>81</v>
      </c>
      <c r="C62" s="9" t="s">
        <v>24</v>
      </c>
      <c r="D62" s="10">
        <v>5</v>
      </c>
      <c r="E62" s="11">
        <f>480*1.18</f>
        <v>566.4</v>
      </c>
      <c r="F62" s="12">
        <f t="shared" si="0"/>
        <v>2832</v>
      </c>
    </row>
    <row r="63" spans="1:6" ht="15.75" hidden="1" customHeight="1" x14ac:dyDescent="0.25">
      <c r="A63" s="8" t="s">
        <v>57</v>
      </c>
      <c r="B63" s="8" t="s">
        <v>82</v>
      </c>
      <c r="C63" s="9" t="s">
        <v>24</v>
      </c>
      <c r="D63" s="10">
        <v>0</v>
      </c>
      <c r="E63" s="11">
        <v>325</v>
      </c>
      <c r="F63" s="12">
        <f t="shared" si="0"/>
        <v>0</v>
      </c>
    </row>
    <row r="64" spans="1:6" ht="15.75" hidden="1" customHeight="1" x14ac:dyDescent="0.25">
      <c r="A64" s="8" t="s">
        <v>57</v>
      </c>
      <c r="B64" s="8" t="s">
        <v>83</v>
      </c>
      <c r="C64" s="9" t="s">
        <v>55</v>
      </c>
      <c r="D64" s="10">
        <v>0</v>
      </c>
      <c r="E64" s="11">
        <v>450</v>
      </c>
      <c r="F64" s="12">
        <f t="shared" si="0"/>
        <v>0</v>
      </c>
    </row>
    <row r="65" spans="1:6" ht="15.75" customHeight="1" x14ac:dyDescent="0.25">
      <c r="A65" s="8" t="s">
        <v>57</v>
      </c>
      <c r="B65" s="8" t="s">
        <v>84</v>
      </c>
      <c r="C65" s="9" t="s">
        <v>24</v>
      </c>
      <c r="D65" s="10">
        <v>1</v>
      </c>
      <c r="E65" s="11">
        <f>85*1.18</f>
        <v>100.3</v>
      </c>
      <c r="F65" s="12">
        <f t="shared" si="0"/>
        <v>100.3</v>
      </c>
    </row>
    <row r="66" spans="1:6" ht="15.75" customHeight="1" x14ac:dyDescent="0.25">
      <c r="A66" s="8" t="s">
        <v>57</v>
      </c>
      <c r="B66" s="8" t="s">
        <v>85</v>
      </c>
      <c r="C66" s="9" t="s">
        <v>24</v>
      </c>
      <c r="D66" s="10">
        <v>61</v>
      </c>
      <c r="E66" s="11">
        <v>90</v>
      </c>
      <c r="F66" s="12">
        <f t="shared" si="0"/>
        <v>5490</v>
      </c>
    </row>
    <row r="67" spans="1:6" ht="15.75" hidden="1" customHeight="1" x14ac:dyDescent="0.25">
      <c r="A67" s="8" t="s">
        <v>86</v>
      </c>
      <c r="B67" s="8" t="s">
        <v>87</v>
      </c>
      <c r="C67" s="9" t="s">
        <v>24</v>
      </c>
      <c r="D67" s="10">
        <v>0</v>
      </c>
      <c r="E67" s="11">
        <v>324.5</v>
      </c>
      <c r="F67" s="12">
        <f t="shared" si="0"/>
        <v>0</v>
      </c>
    </row>
    <row r="68" spans="1:6" ht="15.75" customHeight="1" x14ac:dyDescent="0.25">
      <c r="A68" s="8" t="s">
        <v>86</v>
      </c>
      <c r="B68" s="8" t="s">
        <v>88</v>
      </c>
      <c r="C68" s="9" t="s">
        <v>12</v>
      </c>
      <c r="D68" s="10">
        <v>9</v>
      </c>
      <c r="E68" s="11">
        <v>47.2</v>
      </c>
      <c r="F68" s="12">
        <f t="shared" si="0"/>
        <v>424.8</v>
      </c>
    </row>
    <row r="69" spans="1:6" ht="15.75" customHeight="1" x14ac:dyDescent="0.25">
      <c r="A69" s="8" t="s">
        <v>86</v>
      </c>
      <c r="B69" s="8" t="s">
        <v>89</v>
      </c>
      <c r="C69" s="9" t="s">
        <v>24</v>
      </c>
      <c r="D69" s="10">
        <v>24</v>
      </c>
      <c r="E69" s="11">
        <f>155*1.18</f>
        <v>182.89999999999998</v>
      </c>
      <c r="F69" s="12">
        <f t="shared" si="0"/>
        <v>4389.5999999999995</v>
      </c>
    </row>
    <row r="70" spans="1:6" ht="15.75" customHeight="1" x14ac:dyDescent="0.25">
      <c r="A70" s="8" t="s">
        <v>86</v>
      </c>
      <c r="B70" s="8" t="s">
        <v>90</v>
      </c>
      <c r="C70" s="9" t="s">
        <v>24</v>
      </c>
      <c r="D70" s="10">
        <v>33</v>
      </c>
      <c r="E70" s="11">
        <v>160.88999999999999</v>
      </c>
      <c r="F70" s="12">
        <f t="shared" si="0"/>
        <v>5309.37</v>
      </c>
    </row>
    <row r="71" spans="1:6" ht="15.75" customHeight="1" x14ac:dyDescent="0.25">
      <c r="A71" s="8" t="s">
        <v>86</v>
      </c>
      <c r="B71" s="8" t="s">
        <v>91</v>
      </c>
      <c r="C71" s="9" t="s">
        <v>24</v>
      </c>
      <c r="D71" s="10">
        <v>20</v>
      </c>
      <c r="E71" s="11">
        <v>226.3</v>
      </c>
      <c r="F71" s="12">
        <f t="shared" ref="F71:F134" si="1">+E71*D71</f>
        <v>4526</v>
      </c>
    </row>
    <row r="72" spans="1:6" ht="15.75" customHeight="1" x14ac:dyDescent="0.25">
      <c r="A72" s="8" t="s">
        <v>86</v>
      </c>
      <c r="B72" s="8" t="s">
        <v>92</v>
      </c>
      <c r="C72" s="9" t="s">
        <v>24</v>
      </c>
      <c r="D72" s="10">
        <v>8</v>
      </c>
      <c r="E72" s="11">
        <v>410</v>
      </c>
      <c r="F72" s="12">
        <f t="shared" si="1"/>
        <v>3280</v>
      </c>
    </row>
    <row r="73" spans="1:6" ht="15.75" customHeight="1" x14ac:dyDescent="0.25">
      <c r="A73" s="8" t="s">
        <v>86</v>
      </c>
      <c r="B73" s="8" t="s">
        <v>93</v>
      </c>
      <c r="C73" s="9" t="s">
        <v>94</v>
      </c>
      <c r="D73" s="10">
        <v>24</v>
      </c>
      <c r="E73" s="11">
        <f>55*1.18</f>
        <v>64.899999999999991</v>
      </c>
      <c r="F73" s="12">
        <f t="shared" si="1"/>
        <v>1557.6</v>
      </c>
    </row>
    <row r="74" spans="1:6" ht="15.75" customHeight="1" x14ac:dyDescent="0.25">
      <c r="A74" s="8" t="s">
        <v>86</v>
      </c>
      <c r="B74" s="8" t="s">
        <v>95</v>
      </c>
      <c r="C74" s="9" t="s">
        <v>24</v>
      </c>
      <c r="D74" s="10">
        <v>42</v>
      </c>
      <c r="E74" s="11">
        <v>47.71</v>
      </c>
      <c r="F74" s="12">
        <f t="shared" si="1"/>
        <v>2003.82</v>
      </c>
    </row>
    <row r="75" spans="1:6" ht="15.75" customHeight="1" x14ac:dyDescent="0.25">
      <c r="A75" s="8" t="s">
        <v>86</v>
      </c>
      <c r="B75" s="8" t="s">
        <v>96</v>
      </c>
      <c r="C75" s="9" t="s">
        <v>24</v>
      </c>
      <c r="D75" s="10">
        <v>74</v>
      </c>
      <c r="E75" s="11">
        <v>112.76</v>
      </c>
      <c r="F75" s="12">
        <f t="shared" si="1"/>
        <v>8344.24</v>
      </c>
    </row>
    <row r="76" spans="1:6" ht="15.75" customHeight="1" x14ac:dyDescent="0.25">
      <c r="A76" s="8" t="s">
        <v>86</v>
      </c>
      <c r="B76" s="8" t="s">
        <v>97</v>
      </c>
      <c r="C76" s="9" t="s">
        <v>12</v>
      </c>
      <c r="D76" s="10">
        <v>3</v>
      </c>
      <c r="E76" s="11">
        <v>33.61</v>
      </c>
      <c r="F76" s="12">
        <f t="shared" si="1"/>
        <v>100.83</v>
      </c>
    </row>
    <row r="77" spans="1:6" ht="15.75" customHeight="1" x14ac:dyDescent="0.25">
      <c r="A77" s="8" t="s">
        <v>86</v>
      </c>
      <c r="B77" s="8" t="s">
        <v>98</v>
      </c>
      <c r="C77" s="15" t="s">
        <v>24</v>
      </c>
      <c r="D77" s="10">
        <v>38</v>
      </c>
      <c r="E77" s="11">
        <v>36.25</v>
      </c>
      <c r="F77" s="12">
        <f t="shared" si="1"/>
        <v>1377.5</v>
      </c>
    </row>
    <row r="78" spans="1:6" ht="15.75" customHeight="1" x14ac:dyDescent="0.25">
      <c r="A78" s="8" t="s">
        <v>86</v>
      </c>
      <c r="B78" s="8" t="s">
        <v>99</v>
      </c>
      <c r="C78" s="15" t="s">
        <v>24</v>
      </c>
      <c r="D78" s="10">
        <v>12</v>
      </c>
      <c r="E78" s="11">
        <v>36.25</v>
      </c>
      <c r="F78" s="12">
        <f t="shared" si="1"/>
        <v>435</v>
      </c>
    </row>
    <row r="79" spans="1:6" ht="15.75" customHeight="1" x14ac:dyDescent="0.25">
      <c r="A79" s="8" t="s">
        <v>86</v>
      </c>
      <c r="B79" s="8" t="s">
        <v>100</v>
      </c>
      <c r="C79" s="15" t="s">
        <v>24</v>
      </c>
      <c r="D79" s="10">
        <v>38</v>
      </c>
      <c r="E79" s="11">
        <v>36.25</v>
      </c>
      <c r="F79" s="12">
        <f t="shared" si="1"/>
        <v>1377.5</v>
      </c>
    </row>
    <row r="80" spans="1:6" ht="15.75" customHeight="1" x14ac:dyDescent="0.25">
      <c r="A80" s="8" t="s">
        <v>86</v>
      </c>
      <c r="B80" s="8" t="s">
        <v>101</v>
      </c>
      <c r="C80" s="15" t="s">
        <v>24</v>
      </c>
      <c r="D80" s="10">
        <v>23</v>
      </c>
      <c r="E80" s="11">
        <v>175</v>
      </c>
      <c r="F80" s="12">
        <f t="shared" si="1"/>
        <v>4025</v>
      </c>
    </row>
    <row r="81" spans="1:6" ht="15.75" customHeight="1" x14ac:dyDescent="0.25">
      <c r="A81" s="8" t="s">
        <v>86</v>
      </c>
      <c r="B81" s="8" t="s">
        <v>102</v>
      </c>
      <c r="C81" s="9" t="s">
        <v>12</v>
      </c>
      <c r="D81" s="10">
        <v>10</v>
      </c>
      <c r="E81" s="11">
        <f>360*1.18</f>
        <v>424.79999999999995</v>
      </c>
      <c r="F81" s="12">
        <f t="shared" si="1"/>
        <v>4248</v>
      </c>
    </row>
    <row r="82" spans="1:6" ht="15.75" customHeight="1" x14ac:dyDescent="0.25">
      <c r="A82" s="8" t="s">
        <v>86</v>
      </c>
      <c r="B82" s="8" t="s">
        <v>103</v>
      </c>
      <c r="C82" s="9" t="s">
        <v>104</v>
      </c>
      <c r="D82" s="10">
        <v>19</v>
      </c>
      <c r="E82" s="11">
        <f>25*1.18</f>
        <v>29.5</v>
      </c>
      <c r="F82" s="12">
        <f t="shared" si="1"/>
        <v>560.5</v>
      </c>
    </row>
    <row r="83" spans="1:6" ht="15.75" customHeight="1" x14ac:dyDescent="0.25">
      <c r="A83" s="8" t="s">
        <v>86</v>
      </c>
      <c r="B83" s="8" t="s">
        <v>105</v>
      </c>
      <c r="C83" s="9" t="s">
        <v>104</v>
      </c>
      <c r="D83" s="10">
        <v>40</v>
      </c>
      <c r="E83" s="11">
        <v>38.35</v>
      </c>
      <c r="F83" s="12">
        <f t="shared" si="1"/>
        <v>1534</v>
      </c>
    </row>
    <row r="84" spans="1:6" ht="15.75" hidden="1" customHeight="1" x14ac:dyDescent="0.25">
      <c r="A84" s="8" t="s">
        <v>86</v>
      </c>
      <c r="B84" s="8" t="s">
        <v>106</v>
      </c>
      <c r="C84" s="9" t="s">
        <v>24</v>
      </c>
      <c r="D84" s="10">
        <v>0</v>
      </c>
      <c r="E84" s="11">
        <v>35.229999999999997</v>
      </c>
      <c r="F84" s="12">
        <f t="shared" si="1"/>
        <v>0</v>
      </c>
    </row>
    <row r="85" spans="1:6" ht="15.75" customHeight="1" x14ac:dyDescent="0.25">
      <c r="A85" s="8" t="s">
        <v>86</v>
      </c>
      <c r="B85" s="8" t="s">
        <v>107</v>
      </c>
      <c r="C85" s="9" t="s">
        <v>24</v>
      </c>
      <c r="D85" s="10">
        <v>43</v>
      </c>
      <c r="E85" s="11">
        <v>123.78</v>
      </c>
      <c r="F85" s="12">
        <f t="shared" si="1"/>
        <v>5322.54</v>
      </c>
    </row>
    <row r="86" spans="1:6" ht="15.75" customHeight="1" x14ac:dyDescent="0.25">
      <c r="A86" s="8" t="s">
        <v>86</v>
      </c>
      <c r="B86" s="8" t="s">
        <v>108</v>
      </c>
      <c r="C86" s="9" t="s">
        <v>109</v>
      </c>
      <c r="D86" s="10">
        <v>2</v>
      </c>
      <c r="E86" s="11">
        <v>450</v>
      </c>
      <c r="F86" s="12">
        <f t="shared" si="1"/>
        <v>900</v>
      </c>
    </row>
    <row r="87" spans="1:6" ht="15.75" hidden="1" customHeight="1" x14ac:dyDescent="0.25">
      <c r="A87" s="8" t="s">
        <v>86</v>
      </c>
      <c r="B87" s="8" t="s">
        <v>110</v>
      </c>
      <c r="C87" s="9" t="s">
        <v>12</v>
      </c>
      <c r="D87" s="10">
        <v>0</v>
      </c>
      <c r="E87" s="11">
        <v>32</v>
      </c>
      <c r="F87" s="12">
        <f t="shared" si="1"/>
        <v>0</v>
      </c>
    </row>
    <row r="88" spans="1:6" ht="15.75" hidden="1" customHeight="1" x14ac:dyDescent="0.25">
      <c r="A88" s="8" t="s">
        <v>86</v>
      </c>
      <c r="B88" s="8" t="s">
        <v>111</v>
      </c>
      <c r="C88" s="9" t="s">
        <v>22</v>
      </c>
      <c r="D88" s="10">
        <v>0</v>
      </c>
      <c r="E88" s="11">
        <v>162</v>
      </c>
      <c r="F88" s="12">
        <f t="shared" si="1"/>
        <v>0</v>
      </c>
    </row>
    <row r="89" spans="1:6" ht="15.75" customHeight="1" x14ac:dyDescent="0.25">
      <c r="A89" s="8" t="s">
        <v>86</v>
      </c>
      <c r="B89" s="8" t="s">
        <v>112</v>
      </c>
      <c r="C89" s="9" t="s">
        <v>12</v>
      </c>
      <c r="D89" s="10">
        <v>7</v>
      </c>
      <c r="E89" s="11">
        <v>175</v>
      </c>
      <c r="F89" s="12">
        <f t="shared" si="1"/>
        <v>1225</v>
      </c>
    </row>
    <row r="90" spans="1:6" ht="15.75" customHeight="1" x14ac:dyDescent="0.25">
      <c r="A90" s="8" t="s">
        <v>86</v>
      </c>
      <c r="B90" s="8" t="s">
        <v>113</v>
      </c>
      <c r="C90" s="9" t="s">
        <v>24</v>
      </c>
      <c r="D90" s="10">
        <v>2</v>
      </c>
      <c r="E90" s="11">
        <v>12.89</v>
      </c>
      <c r="F90" s="12">
        <f t="shared" si="1"/>
        <v>25.78</v>
      </c>
    </row>
    <row r="91" spans="1:6" ht="15.75" customHeight="1" x14ac:dyDescent="0.25">
      <c r="A91" s="8" t="s">
        <v>86</v>
      </c>
      <c r="B91" s="8" t="s">
        <v>114</v>
      </c>
      <c r="C91" s="9" t="s">
        <v>24</v>
      </c>
      <c r="D91" s="10">
        <v>12</v>
      </c>
      <c r="E91" s="11">
        <v>15</v>
      </c>
      <c r="F91" s="12">
        <f t="shared" si="1"/>
        <v>180</v>
      </c>
    </row>
    <row r="92" spans="1:6" ht="15.75" customHeight="1" x14ac:dyDescent="0.25">
      <c r="A92" s="8" t="s">
        <v>86</v>
      </c>
      <c r="B92" s="8" t="s">
        <v>115</v>
      </c>
      <c r="C92" s="9" t="s">
        <v>24</v>
      </c>
      <c r="D92" s="10">
        <v>3</v>
      </c>
      <c r="E92" s="11">
        <v>325</v>
      </c>
      <c r="F92" s="12">
        <f t="shared" si="1"/>
        <v>975</v>
      </c>
    </row>
    <row r="93" spans="1:6" ht="15.75" hidden="1" customHeight="1" x14ac:dyDescent="0.25">
      <c r="A93" s="8" t="s">
        <v>86</v>
      </c>
      <c r="B93" s="8" t="s">
        <v>116</v>
      </c>
      <c r="C93" s="9" t="s">
        <v>117</v>
      </c>
      <c r="D93" s="10">
        <v>0</v>
      </c>
      <c r="E93" s="11">
        <f>987.5*1.18</f>
        <v>1165.25</v>
      </c>
      <c r="F93" s="12">
        <f t="shared" si="1"/>
        <v>0</v>
      </c>
    </row>
    <row r="94" spans="1:6" ht="15.75" customHeight="1" x14ac:dyDescent="0.25">
      <c r="A94" s="8" t="s">
        <v>86</v>
      </c>
      <c r="B94" s="8" t="s">
        <v>118</v>
      </c>
      <c r="C94" s="9" t="s">
        <v>117</v>
      </c>
      <c r="D94" s="10">
        <v>3</v>
      </c>
      <c r="E94" s="11">
        <f>800*1.18</f>
        <v>944</v>
      </c>
      <c r="F94" s="12">
        <f t="shared" si="1"/>
        <v>2832</v>
      </c>
    </row>
    <row r="95" spans="1:6" ht="15.75" customHeight="1" x14ac:dyDescent="0.25">
      <c r="A95" s="8" t="s">
        <v>86</v>
      </c>
      <c r="B95" s="8" t="s">
        <v>119</v>
      </c>
      <c r="C95" s="9" t="s">
        <v>24</v>
      </c>
      <c r="D95" s="10">
        <v>7</v>
      </c>
      <c r="E95" s="11">
        <v>290</v>
      </c>
      <c r="F95" s="12">
        <f t="shared" si="1"/>
        <v>2030</v>
      </c>
    </row>
    <row r="96" spans="1:6" ht="15.75" customHeight="1" x14ac:dyDescent="0.25">
      <c r="A96" s="8" t="s">
        <v>86</v>
      </c>
      <c r="B96" s="8" t="s">
        <v>120</v>
      </c>
      <c r="C96" s="9" t="s">
        <v>12</v>
      </c>
      <c r="D96" s="10">
        <v>3</v>
      </c>
      <c r="E96" s="11">
        <v>115.05</v>
      </c>
      <c r="F96" s="12">
        <f t="shared" si="1"/>
        <v>345.15</v>
      </c>
    </row>
    <row r="97" spans="1:6" ht="15.75" customHeight="1" x14ac:dyDescent="0.25">
      <c r="A97" s="8" t="s">
        <v>86</v>
      </c>
      <c r="B97" s="8" t="s">
        <v>121</v>
      </c>
      <c r="C97" s="9" t="s">
        <v>12</v>
      </c>
      <c r="D97" s="10">
        <v>47</v>
      </c>
      <c r="E97" s="11">
        <f>126.3994*1.18</f>
        <v>149.15129199999998</v>
      </c>
      <c r="F97" s="12">
        <f t="shared" si="1"/>
        <v>7010.1107239999992</v>
      </c>
    </row>
    <row r="98" spans="1:6" ht="15.75" customHeight="1" x14ac:dyDescent="0.25">
      <c r="A98" s="8" t="s">
        <v>86</v>
      </c>
      <c r="B98" s="8" t="s">
        <v>122</v>
      </c>
      <c r="C98" s="9" t="s">
        <v>24</v>
      </c>
      <c r="D98" s="10">
        <v>1</v>
      </c>
      <c r="E98" s="11">
        <f>2576*1.18</f>
        <v>3039.68</v>
      </c>
      <c r="F98" s="12">
        <f t="shared" si="1"/>
        <v>3039.68</v>
      </c>
    </row>
    <row r="99" spans="1:6" ht="15.75" customHeight="1" x14ac:dyDescent="0.25">
      <c r="A99" s="8" t="s">
        <v>86</v>
      </c>
      <c r="B99" s="8" t="s">
        <v>123</v>
      </c>
      <c r="C99" s="9" t="s">
        <v>12</v>
      </c>
      <c r="D99" s="10">
        <v>51</v>
      </c>
      <c r="E99" s="11">
        <f>126.3994*1.18</f>
        <v>149.15129199999998</v>
      </c>
      <c r="F99" s="12">
        <f t="shared" si="1"/>
        <v>7606.7158919999993</v>
      </c>
    </row>
    <row r="100" spans="1:6" ht="15.75" customHeight="1" x14ac:dyDescent="0.25">
      <c r="A100" s="8" t="s">
        <v>86</v>
      </c>
      <c r="B100" s="8" t="s">
        <v>124</v>
      </c>
      <c r="C100" s="9" t="s">
        <v>24</v>
      </c>
      <c r="D100" s="10">
        <v>1290</v>
      </c>
      <c r="E100" s="11">
        <v>15.93</v>
      </c>
      <c r="F100" s="12">
        <f t="shared" si="1"/>
        <v>20549.7</v>
      </c>
    </row>
    <row r="101" spans="1:6" ht="15.75" customHeight="1" x14ac:dyDescent="0.25">
      <c r="A101" s="8" t="s">
        <v>86</v>
      </c>
      <c r="B101" s="8" t="s">
        <v>125</v>
      </c>
      <c r="C101" s="9" t="s">
        <v>24</v>
      </c>
      <c r="D101" s="10">
        <v>210</v>
      </c>
      <c r="E101" s="11">
        <v>70.89</v>
      </c>
      <c r="F101" s="12">
        <f t="shared" si="1"/>
        <v>14886.9</v>
      </c>
    </row>
    <row r="102" spans="1:6" ht="15.75" customHeight="1" x14ac:dyDescent="0.25">
      <c r="A102" s="8" t="s">
        <v>86</v>
      </c>
      <c r="B102" s="8" t="s">
        <v>126</v>
      </c>
      <c r="C102" s="9" t="s">
        <v>24</v>
      </c>
      <c r="D102" s="10">
        <v>24</v>
      </c>
      <c r="E102" s="11">
        <f>29.92*1.18</f>
        <v>35.305599999999998</v>
      </c>
      <c r="F102" s="12">
        <f t="shared" si="1"/>
        <v>847.33439999999996</v>
      </c>
    </row>
    <row r="103" spans="1:6" ht="15.75" customHeight="1" x14ac:dyDescent="0.25">
      <c r="A103" s="8" t="s">
        <v>86</v>
      </c>
      <c r="B103" s="8" t="s">
        <v>127</v>
      </c>
      <c r="C103" s="9" t="s">
        <v>24</v>
      </c>
      <c r="D103" s="10">
        <v>81</v>
      </c>
      <c r="E103" s="11">
        <f>35*1.18</f>
        <v>41.3</v>
      </c>
      <c r="F103" s="12">
        <f t="shared" si="1"/>
        <v>3345.2999999999997</v>
      </c>
    </row>
    <row r="104" spans="1:6" ht="15.75" customHeight="1" x14ac:dyDescent="0.25">
      <c r="A104" s="8" t="s">
        <v>86</v>
      </c>
      <c r="B104" s="8" t="s">
        <v>128</v>
      </c>
      <c r="C104" s="9" t="s">
        <v>24</v>
      </c>
      <c r="D104" s="10">
        <v>36</v>
      </c>
      <c r="E104" s="11">
        <v>41.3</v>
      </c>
      <c r="F104" s="12">
        <f t="shared" si="1"/>
        <v>1486.8</v>
      </c>
    </row>
    <row r="105" spans="1:6" ht="15.75" customHeight="1" x14ac:dyDescent="0.25">
      <c r="A105" s="8" t="s">
        <v>86</v>
      </c>
      <c r="B105" s="8" t="s">
        <v>129</v>
      </c>
      <c r="C105" s="9" t="s">
        <v>24</v>
      </c>
      <c r="D105" s="10">
        <v>24</v>
      </c>
      <c r="E105" s="11">
        <v>19.52</v>
      </c>
      <c r="F105" s="12">
        <f t="shared" si="1"/>
        <v>468.48</v>
      </c>
    </row>
    <row r="106" spans="1:6" ht="15.75" customHeight="1" x14ac:dyDescent="0.25">
      <c r="A106" s="8" t="s">
        <v>86</v>
      </c>
      <c r="B106" s="8" t="s">
        <v>130</v>
      </c>
      <c r="C106" s="9" t="s">
        <v>24</v>
      </c>
      <c r="D106" s="10">
        <v>36</v>
      </c>
      <c r="E106" s="11">
        <v>41.3</v>
      </c>
      <c r="F106" s="12">
        <f t="shared" si="1"/>
        <v>1486.8</v>
      </c>
    </row>
    <row r="107" spans="1:6" ht="15.75" hidden="1" customHeight="1" x14ac:dyDescent="0.25">
      <c r="A107" s="8" t="s">
        <v>86</v>
      </c>
      <c r="B107" s="8" t="s">
        <v>131</v>
      </c>
      <c r="C107" s="9" t="s">
        <v>24</v>
      </c>
      <c r="D107" s="10">
        <v>0</v>
      </c>
      <c r="E107" s="11">
        <v>27.13</v>
      </c>
      <c r="F107" s="12">
        <f t="shared" si="1"/>
        <v>0</v>
      </c>
    </row>
    <row r="108" spans="1:6" ht="15.75" hidden="1" customHeight="1" x14ac:dyDescent="0.25">
      <c r="A108" s="8" t="s">
        <v>86</v>
      </c>
      <c r="B108" s="8" t="s">
        <v>132</v>
      </c>
      <c r="C108" s="9" t="s">
        <v>24</v>
      </c>
      <c r="D108" s="10">
        <v>0</v>
      </c>
      <c r="E108" s="11">
        <f>35*1.18</f>
        <v>41.3</v>
      </c>
      <c r="F108" s="12">
        <f t="shared" si="1"/>
        <v>0</v>
      </c>
    </row>
    <row r="109" spans="1:6" ht="15.75" customHeight="1" x14ac:dyDescent="0.25">
      <c r="A109" s="8" t="s">
        <v>86</v>
      </c>
      <c r="B109" s="8" t="s">
        <v>133</v>
      </c>
      <c r="C109" s="9" t="s">
        <v>24</v>
      </c>
      <c r="D109" s="10">
        <v>54</v>
      </c>
      <c r="E109" s="11">
        <f>35*1.18</f>
        <v>41.3</v>
      </c>
      <c r="F109" s="12">
        <f t="shared" si="1"/>
        <v>2230.1999999999998</v>
      </c>
    </row>
    <row r="110" spans="1:6" ht="15.75" customHeight="1" x14ac:dyDescent="0.25">
      <c r="A110" s="8" t="s">
        <v>86</v>
      </c>
      <c r="B110" s="8" t="s">
        <v>134</v>
      </c>
      <c r="C110" s="9" t="s">
        <v>24</v>
      </c>
      <c r="D110" s="10">
        <v>48</v>
      </c>
      <c r="E110" s="11">
        <f>35*1.18</f>
        <v>41.3</v>
      </c>
      <c r="F110" s="12">
        <f t="shared" si="1"/>
        <v>1982.3999999999999</v>
      </c>
    </row>
    <row r="111" spans="1:6" ht="15.75" customHeight="1" x14ac:dyDescent="0.25">
      <c r="A111" s="8" t="s">
        <v>86</v>
      </c>
      <c r="B111" s="8" t="s">
        <v>135</v>
      </c>
      <c r="C111" s="9" t="s">
        <v>24</v>
      </c>
      <c r="D111" s="10">
        <v>41</v>
      </c>
      <c r="E111" s="11">
        <f>35*1.18</f>
        <v>41.3</v>
      </c>
      <c r="F111" s="12">
        <f t="shared" si="1"/>
        <v>1693.3</v>
      </c>
    </row>
    <row r="112" spans="1:6" ht="15.75" hidden="1" customHeight="1" x14ac:dyDescent="0.25">
      <c r="A112" s="8" t="s">
        <v>86</v>
      </c>
      <c r="B112" s="8" t="s">
        <v>136</v>
      </c>
      <c r="C112" s="9" t="s">
        <v>24</v>
      </c>
      <c r="D112" s="10">
        <v>0</v>
      </c>
      <c r="E112" s="11">
        <f>275*1.18</f>
        <v>324.5</v>
      </c>
      <c r="F112" s="12">
        <f t="shared" si="1"/>
        <v>0</v>
      </c>
    </row>
    <row r="113" spans="1:6" ht="15.75" customHeight="1" x14ac:dyDescent="0.25">
      <c r="A113" s="8" t="s">
        <v>86</v>
      </c>
      <c r="B113" s="8" t="s">
        <v>137</v>
      </c>
      <c r="C113" s="9" t="s">
        <v>12</v>
      </c>
      <c r="D113" s="10">
        <v>4</v>
      </c>
      <c r="E113" s="11">
        <v>660.8</v>
      </c>
      <c r="F113" s="12">
        <f t="shared" si="1"/>
        <v>2643.2</v>
      </c>
    </row>
    <row r="114" spans="1:6" ht="15.75" customHeight="1" x14ac:dyDescent="0.25">
      <c r="A114" s="8" t="s">
        <v>86</v>
      </c>
      <c r="B114" s="8" t="s">
        <v>138</v>
      </c>
      <c r="C114" s="9" t="s">
        <v>24</v>
      </c>
      <c r="D114" s="10">
        <v>3</v>
      </c>
      <c r="E114" s="11">
        <v>78.94</v>
      </c>
      <c r="F114" s="12">
        <f t="shared" si="1"/>
        <v>236.82</v>
      </c>
    </row>
    <row r="115" spans="1:6" ht="15.75" customHeight="1" x14ac:dyDescent="0.25">
      <c r="A115" s="8" t="s">
        <v>86</v>
      </c>
      <c r="B115" s="8" t="s">
        <v>139</v>
      </c>
      <c r="C115" s="9" t="s">
        <v>24</v>
      </c>
      <c r="D115" s="10">
        <v>10</v>
      </c>
      <c r="E115" s="11">
        <f>140*1.18</f>
        <v>165.2</v>
      </c>
      <c r="F115" s="12">
        <f t="shared" si="1"/>
        <v>1652</v>
      </c>
    </row>
    <row r="116" spans="1:6" ht="15.75" hidden="1" customHeight="1" x14ac:dyDescent="0.25">
      <c r="A116" s="8" t="s">
        <v>86</v>
      </c>
      <c r="B116" s="8" t="s">
        <v>140</v>
      </c>
      <c r="C116" s="9" t="s">
        <v>31</v>
      </c>
      <c r="D116" s="10">
        <v>0</v>
      </c>
      <c r="E116" s="11">
        <v>1436.28</v>
      </c>
      <c r="F116" s="12">
        <f t="shared" si="1"/>
        <v>0</v>
      </c>
    </row>
    <row r="117" spans="1:6" ht="15.75" customHeight="1" x14ac:dyDescent="0.25">
      <c r="A117" s="8" t="s">
        <v>86</v>
      </c>
      <c r="B117" s="8" t="s">
        <v>141</v>
      </c>
      <c r="C117" s="9" t="s">
        <v>24</v>
      </c>
      <c r="D117" s="10">
        <v>14</v>
      </c>
      <c r="E117" s="11">
        <v>234</v>
      </c>
      <c r="F117" s="12">
        <f t="shared" si="1"/>
        <v>3276</v>
      </c>
    </row>
    <row r="118" spans="1:6" ht="15.75" customHeight="1" x14ac:dyDescent="0.25">
      <c r="A118" s="8" t="s">
        <v>86</v>
      </c>
      <c r="B118" s="8" t="s">
        <v>142</v>
      </c>
      <c r="C118" s="9" t="s">
        <v>24</v>
      </c>
      <c r="D118" s="10">
        <v>12</v>
      </c>
      <c r="E118" s="11">
        <v>673.78</v>
      </c>
      <c r="F118" s="12">
        <f t="shared" si="1"/>
        <v>8085.36</v>
      </c>
    </row>
    <row r="119" spans="1:6" ht="15.75" hidden="1" customHeight="1" x14ac:dyDescent="0.25">
      <c r="A119" s="8" t="s">
        <v>86</v>
      </c>
      <c r="B119" s="8" t="s">
        <v>143</v>
      </c>
      <c r="C119" s="9" t="s">
        <v>24</v>
      </c>
      <c r="D119" s="10">
        <v>0</v>
      </c>
      <c r="E119" s="11">
        <v>320.02</v>
      </c>
      <c r="F119" s="12">
        <f t="shared" si="1"/>
        <v>0</v>
      </c>
    </row>
    <row r="120" spans="1:6" ht="15.75" hidden="1" customHeight="1" x14ac:dyDescent="0.25">
      <c r="A120" s="8" t="s">
        <v>86</v>
      </c>
      <c r="B120" s="8" t="s">
        <v>144</v>
      </c>
      <c r="C120" s="9" t="s">
        <v>31</v>
      </c>
      <c r="D120" s="10">
        <v>0</v>
      </c>
      <c r="E120" s="11">
        <f>283.2*1.18</f>
        <v>334.17599999999999</v>
      </c>
      <c r="F120" s="12">
        <f t="shared" si="1"/>
        <v>0</v>
      </c>
    </row>
    <row r="121" spans="1:6" ht="15.75" customHeight="1" x14ac:dyDescent="0.25">
      <c r="A121" s="8" t="s">
        <v>86</v>
      </c>
      <c r="B121" s="8" t="s">
        <v>145</v>
      </c>
      <c r="C121" s="9" t="s">
        <v>31</v>
      </c>
      <c r="D121" s="10">
        <v>39</v>
      </c>
      <c r="E121" s="11">
        <v>240</v>
      </c>
      <c r="F121" s="12">
        <f t="shared" si="1"/>
        <v>9360</v>
      </c>
    </row>
    <row r="122" spans="1:6" ht="15.75" customHeight="1" x14ac:dyDescent="0.25">
      <c r="A122" s="8" t="s">
        <v>86</v>
      </c>
      <c r="B122" s="8" t="s">
        <v>146</v>
      </c>
      <c r="C122" s="9" t="s">
        <v>24</v>
      </c>
      <c r="D122" s="10">
        <v>48</v>
      </c>
      <c r="E122" s="11">
        <f>225*1.18</f>
        <v>265.5</v>
      </c>
      <c r="F122" s="12">
        <f t="shared" si="1"/>
        <v>12744</v>
      </c>
    </row>
    <row r="123" spans="1:6" ht="15.75" customHeight="1" x14ac:dyDescent="0.25">
      <c r="A123" s="8" t="s">
        <v>86</v>
      </c>
      <c r="B123" s="8" t="s">
        <v>147</v>
      </c>
      <c r="C123" s="9" t="s">
        <v>148</v>
      </c>
      <c r="D123" s="10">
        <v>4</v>
      </c>
      <c r="E123" s="11">
        <f>361.5*1.18</f>
        <v>426.57</v>
      </c>
      <c r="F123" s="12">
        <f t="shared" si="1"/>
        <v>1706.28</v>
      </c>
    </row>
    <row r="124" spans="1:6" ht="15" hidden="1" customHeight="1" x14ac:dyDescent="0.25">
      <c r="A124" s="8" t="s">
        <v>86</v>
      </c>
      <c r="B124" s="8" t="s">
        <v>149</v>
      </c>
      <c r="C124" s="9" t="s">
        <v>31</v>
      </c>
      <c r="D124" s="10">
        <v>0</v>
      </c>
      <c r="E124" s="11">
        <v>47.2</v>
      </c>
      <c r="F124" s="12">
        <f t="shared" si="1"/>
        <v>0</v>
      </c>
    </row>
    <row r="125" spans="1:6" ht="15.75" customHeight="1" x14ac:dyDescent="0.25">
      <c r="A125" s="8" t="s">
        <v>86</v>
      </c>
      <c r="B125" s="8" t="s">
        <v>150</v>
      </c>
      <c r="C125" s="9" t="s">
        <v>24</v>
      </c>
      <c r="D125" s="10">
        <v>5</v>
      </c>
      <c r="E125" s="11">
        <v>13.85</v>
      </c>
      <c r="F125" s="12">
        <f t="shared" si="1"/>
        <v>69.25</v>
      </c>
    </row>
    <row r="126" spans="1:6" ht="15.75" customHeight="1" x14ac:dyDescent="0.25">
      <c r="A126" s="8" t="s">
        <v>86</v>
      </c>
      <c r="B126" s="8" t="s">
        <v>151</v>
      </c>
      <c r="C126" s="9" t="s">
        <v>24</v>
      </c>
      <c r="D126" s="10">
        <v>147</v>
      </c>
      <c r="E126" s="11">
        <v>22</v>
      </c>
      <c r="F126" s="12">
        <f t="shared" si="1"/>
        <v>3234</v>
      </c>
    </row>
    <row r="127" spans="1:6" ht="15.75" customHeight="1" x14ac:dyDescent="0.25">
      <c r="A127" s="8" t="s">
        <v>86</v>
      </c>
      <c r="B127" s="8" t="s">
        <v>152</v>
      </c>
      <c r="C127" s="9" t="s">
        <v>24</v>
      </c>
      <c r="D127" s="10">
        <v>1</v>
      </c>
      <c r="E127" s="11">
        <v>65</v>
      </c>
      <c r="F127" s="12">
        <f t="shared" si="1"/>
        <v>65</v>
      </c>
    </row>
    <row r="128" spans="1:6" ht="15.75" hidden="1" customHeight="1" x14ac:dyDescent="0.25">
      <c r="A128" s="8" t="s">
        <v>86</v>
      </c>
      <c r="B128" s="8" t="s">
        <v>153</v>
      </c>
      <c r="C128" s="9" t="s">
        <v>24</v>
      </c>
      <c r="D128" s="10">
        <v>0</v>
      </c>
      <c r="E128" s="11">
        <f>12*1.18</f>
        <v>14.16</v>
      </c>
      <c r="F128" s="12">
        <f t="shared" si="1"/>
        <v>0</v>
      </c>
    </row>
    <row r="129" spans="1:7" ht="15.75" customHeight="1" x14ac:dyDescent="0.25">
      <c r="A129" s="8" t="s">
        <v>86</v>
      </c>
      <c r="B129" s="8" t="s">
        <v>154</v>
      </c>
      <c r="C129" s="9" t="s">
        <v>24</v>
      </c>
      <c r="D129" s="10">
        <v>3</v>
      </c>
      <c r="E129" s="11">
        <v>1195.2</v>
      </c>
      <c r="F129" s="12">
        <f t="shared" si="1"/>
        <v>3585.6000000000004</v>
      </c>
    </row>
    <row r="130" spans="1:7" ht="15.75" customHeight="1" x14ac:dyDescent="0.25">
      <c r="A130" s="8" t="s">
        <v>86</v>
      </c>
      <c r="B130" s="8" t="s">
        <v>155</v>
      </c>
      <c r="C130" s="9" t="s">
        <v>24</v>
      </c>
      <c r="D130" s="10">
        <v>24</v>
      </c>
      <c r="E130" s="11">
        <v>1.71</v>
      </c>
      <c r="F130" s="12">
        <f t="shared" si="1"/>
        <v>41.04</v>
      </c>
    </row>
    <row r="131" spans="1:7" ht="15.75" customHeight="1" x14ac:dyDescent="0.25">
      <c r="A131" s="8" t="s">
        <v>86</v>
      </c>
      <c r="B131" s="8" t="s">
        <v>156</v>
      </c>
      <c r="C131" s="9" t="s">
        <v>12</v>
      </c>
      <c r="D131" s="10">
        <v>1</v>
      </c>
      <c r="E131" s="11">
        <f>400*1.18</f>
        <v>472</v>
      </c>
      <c r="F131" s="12">
        <f t="shared" si="1"/>
        <v>472</v>
      </c>
    </row>
    <row r="132" spans="1:7" ht="15.75" customHeight="1" x14ac:dyDescent="0.25">
      <c r="A132" s="8" t="s">
        <v>86</v>
      </c>
      <c r="B132" s="8" t="s">
        <v>157</v>
      </c>
      <c r="C132" s="9" t="s">
        <v>24</v>
      </c>
      <c r="D132" s="10">
        <v>1</v>
      </c>
      <c r="E132" s="11">
        <f>320*1.18</f>
        <v>377.59999999999997</v>
      </c>
      <c r="F132" s="12">
        <f t="shared" si="1"/>
        <v>377.59999999999997</v>
      </c>
    </row>
    <row r="133" spans="1:7" ht="15.75" customHeight="1" x14ac:dyDescent="0.25">
      <c r="A133" s="8" t="s">
        <v>86</v>
      </c>
      <c r="B133" s="8" t="s">
        <v>158</v>
      </c>
      <c r="C133" s="9" t="s">
        <v>12</v>
      </c>
      <c r="D133" s="10">
        <v>1</v>
      </c>
      <c r="E133" s="11">
        <f>450*1.18</f>
        <v>531</v>
      </c>
      <c r="F133" s="12">
        <f t="shared" si="1"/>
        <v>531</v>
      </c>
    </row>
    <row r="134" spans="1:7" ht="15.75" customHeight="1" x14ac:dyDescent="0.25">
      <c r="A134" s="8" t="s">
        <v>86</v>
      </c>
      <c r="B134" s="8" t="s">
        <v>159</v>
      </c>
      <c r="C134" s="9" t="s">
        <v>24</v>
      </c>
      <c r="D134" s="10">
        <v>1</v>
      </c>
      <c r="E134" s="11">
        <f>330*1.18</f>
        <v>389.4</v>
      </c>
      <c r="F134" s="12">
        <f t="shared" si="1"/>
        <v>389.4</v>
      </c>
    </row>
    <row r="135" spans="1:7" ht="15.75" hidden="1" customHeight="1" x14ac:dyDescent="0.25">
      <c r="A135" s="8" t="s">
        <v>86</v>
      </c>
      <c r="B135" s="8" t="s">
        <v>160</v>
      </c>
      <c r="C135" s="9" t="s">
        <v>12</v>
      </c>
      <c r="D135" s="10">
        <v>0</v>
      </c>
      <c r="E135" s="11">
        <v>2600</v>
      </c>
      <c r="F135" s="12">
        <f t="shared" ref="F135:F198" si="2">+E135*D135</f>
        <v>0</v>
      </c>
    </row>
    <row r="136" spans="1:7" ht="15.75" hidden="1" customHeight="1" x14ac:dyDescent="0.25">
      <c r="A136" s="8" t="s">
        <v>86</v>
      </c>
      <c r="B136" s="8" t="s">
        <v>161</v>
      </c>
      <c r="C136" s="9" t="s">
        <v>24</v>
      </c>
      <c r="D136" s="15">
        <v>0</v>
      </c>
      <c r="E136" s="12">
        <v>2.6</v>
      </c>
      <c r="F136" s="12">
        <f t="shared" si="2"/>
        <v>0</v>
      </c>
    </row>
    <row r="137" spans="1:7" ht="15.75" customHeight="1" x14ac:dyDescent="0.25">
      <c r="A137" s="8" t="s">
        <v>86</v>
      </c>
      <c r="B137" s="8" t="s">
        <v>162</v>
      </c>
      <c r="C137" s="9" t="s">
        <v>24</v>
      </c>
      <c r="D137" s="15">
        <v>15</v>
      </c>
      <c r="E137" s="12">
        <v>104.94</v>
      </c>
      <c r="F137" s="12">
        <f t="shared" si="2"/>
        <v>1574.1</v>
      </c>
    </row>
    <row r="138" spans="1:7" ht="15.75" customHeight="1" x14ac:dyDescent="0.25">
      <c r="A138" s="8" t="s">
        <v>86</v>
      </c>
      <c r="B138" s="8" t="s">
        <v>163</v>
      </c>
      <c r="C138" s="9" t="s">
        <v>24</v>
      </c>
      <c r="D138" s="15">
        <v>11</v>
      </c>
      <c r="E138" s="12">
        <f>90.55*1.18</f>
        <v>106.84899999999999</v>
      </c>
      <c r="F138" s="12">
        <f t="shared" si="2"/>
        <v>1175.3389999999999</v>
      </c>
    </row>
    <row r="139" spans="1:7" ht="15.75" customHeight="1" x14ac:dyDescent="0.25">
      <c r="A139" s="8" t="s">
        <v>86</v>
      </c>
      <c r="B139" s="8" t="s">
        <v>164</v>
      </c>
      <c r="C139" s="9" t="s">
        <v>24</v>
      </c>
      <c r="D139" s="15">
        <v>52</v>
      </c>
      <c r="E139" s="12">
        <f>120*1.18</f>
        <v>141.6</v>
      </c>
      <c r="F139" s="12">
        <f t="shared" si="2"/>
        <v>7363.2</v>
      </c>
      <c r="G139" s="3"/>
    </row>
    <row r="140" spans="1:7" ht="15.75" customHeight="1" x14ac:dyDescent="0.25">
      <c r="A140" s="8" t="s">
        <v>86</v>
      </c>
      <c r="B140" s="8" t="s">
        <v>165</v>
      </c>
      <c r="C140" s="9" t="s">
        <v>24</v>
      </c>
      <c r="D140" s="15">
        <v>8</v>
      </c>
      <c r="E140" s="12">
        <v>250</v>
      </c>
      <c r="F140" s="12">
        <f t="shared" si="2"/>
        <v>2000</v>
      </c>
      <c r="G140" s="3"/>
    </row>
    <row r="141" spans="1:7" hidden="1" x14ac:dyDescent="0.25">
      <c r="A141" s="8" t="s">
        <v>86</v>
      </c>
      <c r="B141" s="8" t="s">
        <v>166</v>
      </c>
      <c r="C141" s="9" t="s">
        <v>24</v>
      </c>
      <c r="D141" s="15">
        <v>0</v>
      </c>
      <c r="E141" s="12">
        <v>50.09</v>
      </c>
      <c r="F141" s="12">
        <f t="shared" si="2"/>
        <v>0</v>
      </c>
      <c r="G141" s="3"/>
    </row>
    <row r="142" spans="1:7" x14ac:dyDescent="0.25">
      <c r="A142" s="8" t="s">
        <v>86</v>
      </c>
      <c r="B142" s="8" t="s">
        <v>167</v>
      </c>
      <c r="C142" s="9" t="s">
        <v>24</v>
      </c>
      <c r="D142" s="15">
        <v>12</v>
      </c>
      <c r="E142" s="12">
        <v>99</v>
      </c>
      <c r="F142" s="12">
        <f t="shared" si="2"/>
        <v>1188</v>
      </c>
      <c r="G142" s="3"/>
    </row>
    <row r="143" spans="1:7" hidden="1" x14ac:dyDescent="0.25">
      <c r="A143" s="8" t="s">
        <v>86</v>
      </c>
      <c r="B143" s="8" t="s">
        <v>168</v>
      </c>
      <c r="C143" s="9" t="s">
        <v>24</v>
      </c>
      <c r="D143" s="15">
        <v>0</v>
      </c>
      <c r="E143" s="12">
        <v>337</v>
      </c>
      <c r="F143" s="12">
        <f t="shared" si="2"/>
        <v>0</v>
      </c>
      <c r="G143" s="3"/>
    </row>
    <row r="144" spans="1:7" hidden="1" x14ac:dyDescent="0.25">
      <c r="A144" s="8" t="s">
        <v>86</v>
      </c>
      <c r="B144" s="8" t="s">
        <v>169</v>
      </c>
      <c r="C144" s="9" t="s">
        <v>24</v>
      </c>
      <c r="D144" s="15">
        <v>0</v>
      </c>
      <c r="E144" s="12">
        <v>1357</v>
      </c>
      <c r="F144" s="12">
        <f t="shared" si="2"/>
        <v>0</v>
      </c>
      <c r="G144" s="3"/>
    </row>
    <row r="145" spans="1:7" hidden="1" x14ac:dyDescent="0.25">
      <c r="A145" s="8" t="s">
        <v>86</v>
      </c>
      <c r="B145" s="8" t="s">
        <v>170</v>
      </c>
      <c r="C145" s="9" t="s">
        <v>24</v>
      </c>
      <c r="D145" s="15">
        <v>0</v>
      </c>
      <c r="E145" s="12">
        <v>1357</v>
      </c>
      <c r="F145" s="12">
        <f t="shared" si="2"/>
        <v>0</v>
      </c>
      <c r="G145" s="3"/>
    </row>
    <row r="146" spans="1:7" hidden="1" x14ac:dyDescent="0.25">
      <c r="A146" s="8" t="s">
        <v>86</v>
      </c>
      <c r="B146" s="8" t="s">
        <v>171</v>
      </c>
      <c r="C146" s="9" t="s">
        <v>24</v>
      </c>
      <c r="D146" s="15">
        <v>0</v>
      </c>
      <c r="E146" s="12">
        <v>1357</v>
      </c>
      <c r="F146" s="12">
        <f t="shared" si="2"/>
        <v>0</v>
      </c>
    </row>
    <row r="147" spans="1:7" hidden="1" x14ac:dyDescent="0.25">
      <c r="A147" s="8" t="s">
        <v>86</v>
      </c>
      <c r="B147" s="8" t="s">
        <v>172</v>
      </c>
      <c r="C147" s="9" t="s">
        <v>24</v>
      </c>
      <c r="D147" s="15">
        <v>0</v>
      </c>
      <c r="E147" s="12">
        <v>1947</v>
      </c>
      <c r="F147" s="12">
        <f t="shared" si="2"/>
        <v>0</v>
      </c>
    </row>
    <row r="148" spans="1:7" hidden="1" x14ac:dyDescent="0.25">
      <c r="A148" s="8" t="s">
        <v>86</v>
      </c>
      <c r="B148" s="8" t="s">
        <v>173</v>
      </c>
      <c r="C148" s="9" t="s">
        <v>24</v>
      </c>
      <c r="D148" s="15">
        <v>0</v>
      </c>
      <c r="E148" s="12">
        <f>4047.22*1.18</f>
        <v>4775.7195999999994</v>
      </c>
      <c r="F148" s="12">
        <f t="shared" si="2"/>
        <v>0</v>
      </c>
    </row>
    <row r="149" spans="1:7" hidden="1" x14ac:dyDescent="0.25">
      <c r="A149" s="8" t="s">
        <v>86</v>
      </c>
      <c r="B149" s="8" t="s">
        <v>174</v>
      </c>
      <c r="C149" s="9" t="s">
        <v>24</v>
      </c>
      <c r="D149" s="15">
        <v>0</v>
      </c>
      <c r="E149" s="12">
        <f>4774.27*1.18</f>
        <v>5633.6386000000002</v>
      </c>
      <c r="F149" s="12">
        <f t="shared" si="2"/>
        <v>0</v>
      </c>
    </row>
    <row r="150" spans="1:7" hidden="1" x14ac:dyDescent="0.25">
      <c r="A150" s="8" t="s">
        <v>86</v>
      </c>
      <c r="B150" s="8" t="s">
        <v>175</v>
      </c>
      <c r="C150" s="9" t="s">
        <v>24</v>
      </c>
      <c r="D150" s="15">
        <v>0</v>
      </c>
      <c r="E150" s="12">
        <f>4774.27*1.18</f>
        <v>5633.6386000000002</v>
      </c>
      <c r="F150" s="12">
        <f t="shared" si="2"/>
        <v>0</v>
      </c>
    </row>
    <row r="151" spans="1:7" hidden="1" x14ac:dyDescent="0.25">
      <c r="A151" s="8" t="s">
        <v>86</v>
      </c>
      <c r="B151" s="8" t="s">
        <v>176</v>
      </c>
      <c r="C151" s="9" t="s">
        <v>24</v>
      </c>
      <c r="D151" s="15">
        <v>0</v>
      </c>
      <c r="E151" s="12">
        <f>4774.27*1.18</f>
        <v>5633.6386000000002</v>
      </c>
      <c r="F151" s="12">
        <f t="shared" si="2"/>
        <v>0</v>
      </c>
    </row>
    <row r="152" spans="1:7" hidden="1" x14ac:dyDescent="0.25">
      <c r="A152" s="8" t="s">
        <v>86</v>
      </c>
      <c r="B152" s="8" t="s">
        <v>177</v>
      </c>
      <c r="C152" s="9" t="s">
        <v>24</v>
      </c>
      <c r="D152" s="15">
        <v>0</v>
      </c>
      <c r="E152" s="12">
        <f>3768.91*1.18</f>
        <v>4447.3137999999999</v>
      </c>
      <c r="F152" s="12">
        <f t="shared" si="2"/>
        <v>0</v>
      </c>
    </row>
    <row r="153" spans="1:7" hidden="1" x14ac:dyDescent="0.25">
      <c r="A153" s="8" t="s">
        <v>86</v>
      </c>
      <c r="B153" s="8" t="s">
        <v>178</v>
      </c>
      <c r="C153" s="9" t="s">
        <v>24</v>
      </c>
      <c r="D153" s="15">
        <v>0</v>
      </c>
      <c r="E153" s="12">
        <f>4387.3*1.18</f>
        <v>5177.0140000000001</v>
      </c>
      <c r="F153" s="12">
        <f t="shared" si="2"/>
        <v>0</v>
      </c>
    </row>
    <row r="154" spans="1:7" hidden="1" x14ac:dyDescent="0.25">
      <c r="A154" s="8" t="s">
        <v>86</v>
      </c>
      <c r="B154" s="8" t="s">
        <v>179</v>
      </c>
      <c r="C154" s="9" t="s">
        <v>24</v>
      </c>
      <c r="D154" s="15">
        <v>0</v>
      </c>
      <c r="E154" s="12">
        <f>4387.3*1.18</f>
        <v>5177.0140000000001</v>
      </c>
      <c r="F154" s="12">
        <f t="shared" si="2"/>
        <v>0</v>
      </c>
    </row>
    <row r="155" spans="1:7" hidden="1" x14ac:dyDescent="0.25">
      <c r="A155" s="8" t="s">
        <v>86</v>
      </c>
      <c r="B155" s="8" t="s">
        <v>180</v>
      </c>
      <c r="C155" s="9" t="s">
        <v>24</v>
      </c>
      <c r="D155" s="15">
        <v>0</v>
      </c>
      <c r="E155" s="12">
        <f>4387.3*1.18</f>
        <v>5177.0140000000001</v>
      </c>
      <c r="F155" s="12">
        <f t="shared" si="2"/>
        <v>0</v>
      </c>
    </row>
    <row r="156" spans="1:7" hidden="1" x14ac:dyDescent="0.25">
      <c r="A156" s="8" t="s">
        <v>86</v>
      </c>
      <c r="B156" s="8" t="s">
        <v>181</v>
      </c>
      <c r="C156" s="9" t="s">
        <v>24</v>
      </c>
      <c r="D156" s="15">
        <v>0</v>
      </c>
      <c r="E156" s="12">
        <v>6152.5</v>
      </c>
      <c r="F156" s="12">
        <f t="shared" si="2"/>
        <v>0</v>
      </c>
    </row>
    <row r="157" spans="1:7" x14ac:dyDescent="0.25">
      <c r="A157" s="8" t="s">
        <v>86</v>
      </c>
      <c r="B157" s="8" t="s">
        <v>182</v>
      </c>
      <c r="C157" s="9" t="s">
        <v>24</v>
      </c>
      <c r="D157" s="15">
        <v>6</v>
      </c>
      <c r="E157" s="12">
        <v>190</v>
      </c>
      <c r="F157" s="12">
        <f t="shared" si="2"/>
        <v>1140</v>
      </c>
    </row>
    <row r="158" spans="1:7" hidden="1" x14ac:dyDescent="0.25">
      <c r="A158" s="8" t="s">
        <v>86</v>
      </c>
      <c r="B158" s="8" t="s">
        <v>183</v>
      </c>
      <c r="C158" s="9" t="s">
        <v>24</v>
      </c>
      <c r="D158" s="15">
        <v>0</v>
      </c>
      <c r="E158" s="12">
        <v>406.30939999999998</v>
      </c>
      <c r="F158" s="12">
        <f t="shared" si="2"/>
        <v>0</v>
      </c>
    </row>
    <row r="159" spans="1:7" hidden="1" x14ac:dyDescent="0.25">
      <c r="A159" s="8" t="s">
        <v>86</v>
      </c>
      <c r="B159" s="8" t="s">
        <v>184</v>
      </c>
      <c r="C159" s="9" t="s">
        <v>24</v>
      </c>
      <c r="D159" s="15">
        <v>0</v>
      </c>
      <c r="E159" s="12">
        <v>557.8922</v>
      </c>
      <c r="F159" s="12">
        <f t="shared" si="2"/>
        <v>0</v>
      </c>
    </row>
    <row r="160" spans="1:7" hidden="1" x14ac:dyDescent="0.25">
      <c r="A160" s="8" t="s">
        <v>86</v>
      </c>
      <c r="B160" s="8" t="s">
        <v>185</v>
      </c>
      <c r="C160" s="9" t="s">
        <v>24</v>
      </c>
      <c r="D160" s="15">
        <v>0</v>
      </c>
      <c r="E160" s="12">
        <v>688.77780000000007</v>
      </c>
      <c r="F160" s="12">
        <f t="shared" si="2"/>
        <v>0</v>
      </c>
    </row>
    <row r="161" spans="1:6" hidden="1" x14ac:dyDescent="0.25">
      <c r="A161" s="8" t="s">
        <v>86</v>
      </c>
      <c r="B161" s="8" t="s">
        <v>186</v>
      </c>
      <c r="C161" s="9" t="s">
        <v>24</v>
      </c>
      <c r="D161" s="15">
        <v>0</v>
      </c>
      <c r="E161" s="12">
        <v>943.53980000000001</v>
      </c>
      <c r="F161" s="12">
        <f t="shared" si="2"/>
        <v>0</v>
      </c>
    </row>
    <row r="162" spans="1:6" hidden="1" x14ac:dyDescent="0.25">
      <c r="A162" s="8" t="s">
        <v>86</v>
      </c>
      <c r="B162" s="8" t="s">
        <v>187</v>
      </c>
      <c r="C162" s="9" t="s">
        <v>24</v>
      </c>
      <c r="D162" s="15">
        <v>0</v>
      </c>
      <c r="E162" s="12">
        <v>556.39359999999999</v>
      </c>
      <c r="F162" s="12">
        <f t="shared" si="2"/>
        <v>0</v>
      </c>
    </row>
    <row r="163" spans="1:6" hidden="1" x14ac:dyDescent="0.25">
      <c r="A163" s="8" t="s">
        <v>86</v>
      </c>
      <c r="B163" s="8" t="s">
        <v>188</v>
      </c>
      <c r="C163" s="9" t="s">
        <v>24</v>
      </c>
      <c r="D163" s="15">
        <v>0</v>
      </c>
      <c r="E163" s="12">
        <v>639.73699999999997</v>
      </c>
      <c r="F163" s="12">
        <f t="shared" si="2"/>
        <v>0</v>
      </c>
    </row>
    <row r="164" spans="1:6" hidden="1" x14ac:dyDescent="0.25">
      <c r="A164" s="8" t="s">
        <v>86</v>
      </c>
      <c r="B164" s="8" t="s">
        <v>189</v>
      </c>
      <c r="C164" s="9" t="s">
        <v>24</v>
      </c>
      <c r="D164" s="15">
        <v>0</v>
      </c>
      <c r="E164" s="12">
        <v>856.3732</v>
      </c>
      <c r="F164" s="12">
        <f t="shared" si="2"/>
        <v>0</v>
      </c>
    </row>
    <row r="165" spans="1:6" hidden="1" x14ac:dyDescent="0.25">
      <c r="A165" s="8" t="s">
        <v>86</v>
      </c>
      <c r="B165" s="8" t="s">
        <v>190</v>
      </c>
      <c r="C165" s="9" t="s">
        <v>24</v>
      </c>
      <c r="D165" s="15">
        <v>0</v>
      </c>
      <c r="E165" s="12">
        <v>1187.788</v>
      </c>
      <c r="F165" s="12">
        <f t="shared" si="2"/>
        <v>0</v>
      </c>
    </row>
    <row r="166" spans="1:6" hidden="1" x14ac:dyDescent="0.25">
      <c r="A166" s="8" t="s">
        <v>86</v>
      </c>
      <c r="B166" s="8" t="s">
        <v>191</v>
      </c>
      <c r="C166" s="9" t="s">
        <v>24</v>
      </c>
      <c r="D166" s="15">
        <v>0</v>
      </c>
      <c r="E166" s="12">
        <v>1826.7107999999998</v>
      </c>
      <c r="F166" s="12">
        <f t="shared" si="2"/>
        <v>0</v>
      </c>
    </row>
    <row r="167" spans="1:6" hidden="1" x14ac:dyDescent="0.25">
      <c r="A167" s="8" t="s">
        <v>86</v>
      </c>
      <c r="B167" s="8" t="s">
        <v>192</v>
      </c>
      <c r="C167" s="9" t="s">
        <v>24</v>
      </c>
      <c r="D167" s="15">
        <v>0</v>
      </c>
      <c r="E167" s="12">
        <v>571.12</v>
      </c>
      <c r="F167" s="12">
        <f t="shared" si="2"/>
        <v>0</v>
      </c>
    </row>
    <row r="168" spans="1:6" hidden="1" x14ac:dyDescent="0.25">
      <c r="A168" s="8" t="s">
        <v>86</v>
      </c>
      <c r="B168" s="8" t="s">
        <v>193</v>
      </c>
      <c r="C168" s="9" t="s">
        <v>24</v>
      </c>
      <c r="D168" s="15">
        <v>0</v>
      </c>
      <c r="E168" s="12">
        <v>571.12</v>
      </c>
      <c r="F168" s="12">
        <f t="shared" si="2"/>
        <v>0</v>
      </c>
    </row>
    <row r="169" spans="1:6" hidden="1" x14ac:dyDescent="0.25">
      <c r="A169" s="8" t="s">
        <v>86</v>
      </c>
      <c r="B169" s="8" t="s">
        <v>194</v>
      </c>
      <c r="C169" s="9" t="s">
        <v>24</v>
      </c>
      <c r="D169" s="15">
        <v>0</v>
      </c>
      <c r="E169" s="12">
        <v>571.12</v>
      </c>
      <c r="F169" s="12">
        <f t="shared" si="2"/>
        <v>0</v>
      </c>
    </row>
    <row r="170" spans="1:6" hidden="1" x14ac:dyDescent="0.25">
      <c r="A170" s="8" t="s">
        <v>86</v>
      </c>
      <c r="B170" s="8" t="s">
        <v>195</v>
      </c>
      <c r="C170" s="9" t="s">
        <v>24</v>
      </c>
      <c r="D170" s="15">
        <v>0</v>
      </c>
      <c r="E170" s="12">
        <v>571.12</v>
      </c>
      <c r="F170" s="12">
        <f t="shared" si="2"/>
        <v>0</v>
      </c>
    </row>
    <row r="171" spans="1:6" hidden="1" x14ac:dyDescent="0.25">
      <c r="A171" s="8" t="s">
        <v>86</v>
      </c>
      <c r="B171" s="8" t="s">
        <v>196</v>
      </c>
      <c r="C171" s="9" t="s">
        <v>24</v>
      </c>
      <c r="D171" s="15">
        <v>0</v>
      </c>
      <c r="E171" s="12">
        <v>450</v>
      </c>
      <c r="F171" s="12">
        <f t="shared" si="2"/>
        <v>0</v>
      </c>
    </row>
    <row r="172" spans="1:6" x14ac:dyDescent="0.25">
      <c r="A172" s="8" t="s">
        <v>86</v>
      </c>
      <c r="B172" s="8" t="s">
        <v>197</v>
      </c>
      <c r="C172" s="9" t="s">
        <v>24</v>
      </c>
      <c r="D172" s="15">
        <v>10</v>
      </c>
      <c r="E172" s="12">
        <v>488.24</v>
      </c>
      <c r="F172" s="12">
        <f t="shared" si="2"/>
        <v>4882.3999999999996</v>
      </c>
    </row>
    <row r="173" spans="1:6" hidden="1" x14ac:dyDescent="0.25">
      <c r="A173" s="8" t="s">
        <v>86</v>
      </c>
      <c r="B173" s="8" t="s">
        <v>198</v>
      </c>
      <c r="C173" s="9" t="s">
        <v>24</v>
      </c>
      <c r="D173" s="15">
        <v>0</v>
      </c>
      <c r="E173" s="12">
        <v>980</v>
      </c>
      <c r="F173" s="12">
        <f t="shared" si="2"/>
        <v>0</v>
      </c>
    </row>
    <row r="174" spans="1:6" hidden="1" x14ac:dyDescent="0.25">
      <c r="A174" s="8" t="s">
        <v>86</v>
      </c>
      <c r="B174" s="8" t="s">
        <v>199</v>
      </c>
      <c r="C174" s="9" t="s">
        <v>24</v>
      </c>
      <c r="D174" s="15">
        <v>150</v>
      </c>
      <c r="E174" s="12"/>
      <c r="F174" s="12">
        <f t="shared" si="2"/>
        <v>0</v>
      </c>
    </row>
    <row r="175" spans="1:6" hidden="1" x14ac:dyDescent="0.25">
      <c r="A175" s="8" t="s">
        <v>86</v>
      </c>
      <c r="B175" s="8" t="s">
        <v>200</v>
      </c>
      <c r="C175" s="9" t="s">
        <v>24</v>
      </c>
      <c r="D175" s="15">
        <v>8</v>
      </c>
      <c r="E175" s="12"/>
      <c r="F175" s="12">
        <f t="shared" si="2"/>
        <v>0</v>
      </c>
    </row>
    <row r="176" spans="1:6" hidden="1" x14ac:dyDescent="0.25">
      <c r="A176" s="8" t="s">
        <v>86</v>
      </c>
      <c r="B176" s="8" t="s">
        <v>201</v>
      </c>
      <c r="C176" s="9" t="s">
        <v>24</v>
      </c>
      <c r="D176" s="15">
        <v>86</v>
      </c>
      <c r="E176" s="12"/>
      <c r="F176" s="12">
        <f t="shared" si="2"/>
        <v>0</v>
      </c>
    </row>
    <row r="177" spans="1:6" x14ac:dyDescent="0.25">
      <c r="A177" s="8" t="s">
        <v>86</v>
      </c>
      <c r="B177" s="8" t="s">
        <v>202</v>
      </c>
      <c r="C177" s="9" t="s">
        <v>22</v>
      </c>
      <c r="D177" s="15">
        <v>2</v>
      </c>
      <c r="E177" s="12">
        <f>1265.24*1.18</f>
        <v>1492.9831999999999</v>
      </c>
      <c r="F177" s="12">
        <f t="shared" si="2"/>
        <v>2985.9663999999998</v>
      </c>
    </row>
    <row r="178" spans="1:6" x14ac:dyDescent="0.25">
      <c r="A178" s="8" t="s">
        <v>86</v>
      </c>
      <c r="B178" s="8" t="s">
        <v>203</v>
      </c>
      <c r="C178" s="9" t="s">
        <v>24</v>
      </c>
      <c r="D178" s="15">
        <v>1</v>
      </c>
      <c r="E178" s="12">
        <v>1450</v>
      </c>
      <c r="F178" s="12">
        <f t="shared" si="2"/>
        <v>1450</v>
      </c>
    </row>
    <row r="179" spans="1:6" x14ac:dyDescent="0.25">
      <c r="A179" s="8" t="s">
        <v>86</v>
      </c>
      <c r="B179" s="8" t="s">
        <v>204</v>
      </c>
      <c r="C179" s="9" t="s">
        <v>12</v>
      </c>
      <c r="D179" s="15">
        <v>9</v>
      </c>
      <c r="E179" s="12">
        <v>71</v>
      </c>
      <c r="F179" s="12">
        <f t="shared" si="2"/>
        <v>639</v>
      </c>
    </row>
    <row r="180" spans="1:6" x14ac:dyDescent="0.25">
      <c r="A180" s="8" t="s">
        <v>86</v>
      </c>
      <c r="B180" s="8" t="s">
        <v>205</v>
      </c>
      <c r="C180" s="9" t="s">
        <v>24</v>
      </c>
      <c r="D180" s="9">
        <v>1</v>
      </c>
      <c r="E180" s="12">
        <f t="shared" ref="E180:E185" si="3">461.02*1.18</f>
        <v>544.00360000000001</v>
      </c>
      <c r="F180" s="12">
        <f t="shared" si="2"/>
        <v>544.00360000000001</v>
      </c>
    </row>
    <row r="181" spans="1:6" x14ac:dyDescent="0.25">
      <c r="A181" s="8" t="s">
        <v>86</v>
      </c>
      <c r="B181" s="8" t="s">
        <v>206</v>
      </c>
      <c r="C181" s="9" t="s">
        <v>24</v>
      </c>
      <c r="D181" s="9">
        <v>1</v>
      </c>
      <c r="E181" s="12">
        <f t="shared" si="3"/>
        <v>544.00360000000001</v>
      </c>
      <c r="F181" s="12">
        <f t="shared" si="2"/>
        <v>544.00360000000001</v>
      </c>
    </row>
    <row r="182" spans="1:6" x14ac:dyDescent="0.25">
      <c r="A182" s="8" t="s">
        <v>86</v>
      </c>
      <c r="B182" s="8" t="s">
        <v>207</v>
      </c>
      <c r="C182" s="9" t="s">
        <v>24</v>
      </c>
      <c r="D182" s="9">
        <v>1</v>
      </c>
      <c r="E182" s="12">
        <f t="shared" si="3"/>
        <v>544.00360000000001</v>
      </c>
      <c r="F182" s="12">
        <f t="shared" si="2"/>
        <v>544.00360000000001</v>
      </c>
    </row>
    <row r="183" spans="1:6" x14ac:dyDescent="0.25">
      <c r="A183" s="8" t="s">
        <v>86</v>
      </c>
      <c r="B183" s="8" t="s">
        <v>208</v>
      </c>
      <c r="C183" s="9" t="s">
        <v>24</v>
      </c>
      <c r="D183" s="9">
        <v>1</v>
      </c>
      <c r="E183" s="12">
        <f t="shared" si="3"/>
        <v>544.00360000000001</v>
      </c>
      <c r="F183" s="12">
        <f t="shared" si="2"/>
        <v>544.00360000000001</v>
      </c>
    </row>
    <row r="184" spans="1:6" x14ac:dyDescent="0.25">
      <c r="A184" s="8" t="s">
        <v>86</v>
      </c>
      <c r="B184" s="8" t="s">
        <v>209</v>
      </c>
      <c r="C184" s="9" t="s">
        <v>24</v>
      </c>
      <c r="D184" s="9">
        <v>1</v>
      </c>
      <c r="E184" s="12">
        <f t="shared" si="3"/>
        <v>544.00360000000001</v>
      </c>
      <c r="F184" s="12">
        <f t="shared" si="2"/>
        <v>544.00360000000001</v>
      </c>
    </row>
    <row r="185" spans="1:6" x14ac:dyDescent="0.25">
      <c r="A185" s="8" t="s">
        <v>86</v>
      </c>
      <c r="B185" s="8" t="s">
        <v>210</v>
      </c>
      <c r="C185" s="9" t="s">
        <v>24</v>
      </c>
      <c r="D185" s="9">
        <v>1</v>
      </c>
      <c r="E185" s="12">
        <f t="shared" si="3"/>
        <v>544.00360000000001</v>
      </c>
      <c r="F185" s="12">
        <f t="shared" si="2"/>
        <v>544.00360000000001</v>
      </c>
    </row>
    <row r="186" spans="1:6" x14ac:dyDescent="0.25">
      <c r="A186" s="8" t="s">
        <v>86</v>
      </c>
      <c r="B186" s="8" t="s">
        <v>211</v>
      </c>
      <c r="C186" s="9" t="s">
        <v>24</v>
      </c>
      <c r="D186" s="9">
        <v>1</v>
      </c>
      <c r="E186" s="12">
        <f>461.02*1.18</f>
        <v>544.00360000000001</v>
      </c>
      <c r="F186" s="12">
        <f t="shared" si="2"/>
        <v>544.00360000000001</v>
      </c>
    </row>
    <row r="187" spans="1:6" x14ac:dyDescent="0.25">
      <c r="A187" s="8" t="s">
        <v>86</v>
      </c>
      <c r="B187" s="8" t="s">
        <v>212</v>
      </c>
      <c r="C187" s="9" t="s">
        <v>24</v>
      </c>
      <c r="D187" s="9">
        <v>1</v>
      </c>
      <c r="E187" s="12">
        <f t="shared" ref="E187" si="4">461.02*1.18</f>
        <v>544.00360000000001</v>
      </c>
      <c r="F187" s="12">
        <f t="shared" si="2"/>
        <v>544.00360000000001</v>
      </c>
    </row>
    <row r="188" spans="1:6" x14ac:dyDescent="0.25">
      <c r="A188" s="8" t="s">
        <v>86</v>
      </c>
      <c r="B188" s="8" t="s">
        <v>213</v>
      </c>
      <c r="C188" s="9" t="s">
        <v>12</v>
      </c>
      <c r="D188" s="9">
        <v>5</v>
      </c>
      <c r="E188" s="12">
        <f>51*12</f>
        <v>612</v>
      </c>
      <c r="F188" s="12">
        <f t="shared" si="2"/>
        <v>3060</v>
      </c>
    </row>
    <row r="189" spans="1:6" x14ac:dyDescent="0.25">
      <c r="A189" s="8" t="s">
        <v>86</v>
      </c>
      <c r="B189" s="8" t="s">
        <v>214</v>
      </c>
      <c r="C189" s="9" t="s">
        <v>12</v>
      </c>
      <c r="D189" s="9">
        <v>2</v>
      </c>
      <c r="E189" s="12">
        <v>264</v>
      </c>
      <c r="F189" s="12">
        <f t="shared" si="2"/>
        <v>528</v>
      </c>
    </row>
    <row r="190" spans="1:6" x14ac:dyDescent="0.25">
      <c r="A190" s="8" t="s">
        <v>86</v>
      </c>
      <c r="B190" s="8" t="s">
        <v>192</v>
      </c>
      <c r="C190" s="9" t="s">
        <v>24</v>
      </c>
      <c r="D190" s="9">
        <v>1</v>
      </c>
      <c r="E190" s="12">
        <v>571</v>
      </c>
      <c r="F190" s="12">
        <f t="shared" si="2"/>
        <v>571</v>
      </c>
    </row>
    <row r="191" spans="1:6" x14ac:dyDescent="0.25">
      <c r="A191" s="8" t="s">
        <v>86</v>
      </c>
      <c r="B191" s="8" t="s">
        <v>215</v>
      </c>
      <c r="C191" s="9" t="s">
        <v>24</v>
      </c>
      <c r="D191" s="9">
        <v>1</v>
      </c>
      <c r="E191" s="12">
        <f>68.14*1.18</f>
        <v>80.405199999999994</v>
      </c>
      <c r="F191" s="12">
        <f t="shared" si="2"/>
        <v>80.405199999999994</v>
      </c>
    </row>
    <row r="192" spans="1:6" x14ac:dyDescent="0.25">
      <c r="A192" s="8" t="s">
        <v>216</v>
      </c>
      <c r="B192" s="8" t="s">
        <v>217</v>
      </c>
      <c r="C192" s="9" t="s">
        <v>218</v>
      </c>
      <c r="D192" s="15">
        <v>5</v>
      </c>
      <c r="E192" s="12">
        <v>1000</v>
      </c>
      <c r="F192" s="12">
        <f t="shared" si="2"/>
        <v>5000</v>
      </c>
    </row>
    <row r="193" spans="1:6" x14ac:dyDescent="0.25">
      <c r="A193" s="8" t="s">
        <v>216</v>
      </c>
      <c r="B193" s="8" t="s">
        <v>219</v>
      </c>
      <c r="C193" s="9" t="s">
        <v>218</v>
      </c>
      <c r="D193" s="15">
        <v>3</v>
      </c>
      <c r="E193" s="12">
        <v>500</v>
      </c>
      <c r="F193" s="12">
        <f t="shared" si="2"/>
        <v>1500</v>
      </c>
    </row>
    <row r="194" spans="1:6" hidden="1" x14ac:dyDescent="0.25">
      <c r="A194" s="8" t="s">
        <v>220</v>
      </c>
      <c r="B194" s="8" t="s">
        <v>221</v>
      </c>
      <c r="C194" s="9" t="s">
        <v>24</v>
      </c>
      <c r="D194" s="15">
        <v>0</v>
      </c>
      <c r="E194" s="12">
        <v>452.86</v>
      </c>
      <c r="F194" s="12">
        <f t="shared" si="2"/>
        <v>0</v>
      </c>
    </row>
    <row r="195" spans="1:6" hidden="1" x14ac:dyDescent="0.25">
      <c r="A195" s="8" t="s">
        <v>220</v>
      </c>
      <c r="B195" s="8" t="s">
        <v>222</v>
      </c>
      <c r="C195" s="9" t="s">
        <v>24</v>
      </c>
      <c r="D195" s="15">
        <v>0</v>
      </c>
      <c r="E195" s="12">
        <v>1150</v>
      </c>
      <c r="F195" s="12">
        <f t="shared" si="2"/>
        <v>0</v>
      </c>
    </row>
    <row r="196" spans="1:6" x14ac:dyDescent="0.25">
      <c r="A196" s="8" t="s">
        <v>220</v>
      </c>
      <c r="B196" s="8" t="s">
        <v>223</v>
      </c>
      <c r="C196" s="9" t="s">
        <v>24</v>
      </c>
      <c r="D196" s="15">
        <v>10</v>
      </c>
      <c r="E196" s="12">
        <v>195.94</v>
      </c>
      <c r="F196" s="12">
        <f t="shared" si="2"/>
        <v>1959.4</v>
      </c>
    </row>
    <row r="197" spans="1:6" x14ac:dyDescent="0.25">
      <c r="A197" s="8" t="s">
        <v>220</v>
      </c>
      <c r="B197" s="8" t="s">
        <v>224</v>
      </c>
      <c r="C197" s="9" t="s">
        <v>24</v>
      </c>
      <c r="D197" s="15">
        <v>2</v>
      </c>
      <c r="E197" s="12">
        <v>41.47</v>
      </c>
      <c r="F197" s="12">
        <f t="shared" si="2"/>
        <v>82.94</v>
      </c>
    </row>
    <row r="198" spans="1:6" x14ac:dyDescent="0.25">
      <c r="A198" s="8" t="s">
        <v>220</v>
      </c>
      <c r="B198" s="8" t="s">
        <v>225</v>
      </c>
      <c r="C198" s="9" t="s">
        <v>24</v>
      </c>
      <c r="D198" s="15">
        <v>15</v>
      </c>
      <c r="E198" s="12">
        <v>44.545000000000002</v>
      </c>
      <c r="F198" s="12">
        <f t="shared" si="2"/>
        <v>668.17500000000007</v>
      </c>
    </row>
    <row r="199" spans="1:6" x14ac:dyDescent="0.25">
      <c r="A199" s="8" t="s">
        <v>220</v>
      </c>
      <c r="B199" s="8" t="s">
        <v>226</v>
      </c>
      <c r="C199" s="9" t="s">
        <v>24</v>
      </c>
      <c r="D199" s="15">
        <v>30</v>
      </c>
      <c r="E199" s="12">
        <v>47</v>
      </c>
      <c r="F199" s="12">
        <f t="shared" ref="F199" si="5">+E199*D199</f>
        <v>1410</v>
      </c>
    </row>
    <row r="200" spans="1:6" ht="15.75" thickBot="1" x14ac:dyDescent="0.3">
      <c r="E200" s="16" t="s">
        <v>9</v>
      </c>
      <c r="F200" s="17">
        <f>SUM(F7:F199)</f>
        <v>525463.845416</v>
      </c>
    </row>
    <row r="201" spans="1:6" ht="15.75" thickTop="1" x14ac:dyDescent="0.25"/>
    <row r="203" spans="1:6" x14ac:dyDescent="0.25">
      <c r="A203" s="18"/>
      <c r="B203" s="18"/>
    </row>
    <row r="204" spans="1:6" x14ac:dyDescent="0.25">
      <c r="A204" s="19"/>
      <c r="B204" s="19"/>
    </row>
    <row r="205" spans="1:6" x14ac:dyDescent="0.25">
      <c r="A205" s="20" t="s">
        <v>227</v>
      </c>
      <c r="B205" s="20"/>
    </row>
    <row r="206" spans="1:6" x14ac:dyDescent="0.25">
      <c r="A206" s="21" t="s">
        <v>228</v>
      </c>
      <c r="B206" s="21"/>
    </row>
  </sheetData>
  <mergeCells count="2">
    <mergeCell ref="A205:B205"/>
    <mergeCell ref="A206:B2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2022-10-10T12:32:34Z</dcterms:created>
  <dcterms:modified xsi:type="dcterms:W3CDTF">2022-10-24T20:53:53Z</dcterms:modified>
</cp:coreProperties>
</file>