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tables/table8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rai\Desktop\AÑO 2022\MAYO 2022\"/>
    </mc:Choice>
  </mc:AlternateContent>
  <xr:revisionPtr revIDLastSave="0" documentId="8_{E7CC117B-050C-4F55-A200-5CE08BEEF2AD}"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PACC!$A$1:$J$1515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concurrentCalc="0"/>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14" i="2" l="1"/>
  <c r="I1514" i="2"/>
  <c r="H1514" i="2"/>
  <c r="C1502" i="2"/>
  <c r="C1500" i="2"/>
  <c r="F1510" i="2"/>
  <c r="B1512" i="2"/>
  <c r="F1513" i="2"/>
  <c r="F1512" i="2"/>
  <c r="B1505" i="2"/>
  <c r="F1511" i="2"/>
  <c r="F1422" i="2"/>
  <c r="F1505" i="2"/>
  <c r="B1511" i="2"/>
  <c r="B1422" i="2"/>
  <c r="F1508" i="2"/>
  <c r="F1423" i="2"/>
  <c r="B1508" i="2"/>
  <c r="B1423" i="2"/>
  <c r="B1506" i="2"/>
  <c r="B1507" i="2"/>
  <c r="F1506" i="2"/>
  <c r="B1513" i="2"/>
  <c r="B1510" i="2"/>
  <c r="B1509" i="2"/>
  <c r="F1507" i="2"/>
  <c r="F1509" i="2"/>
  <c r="F1514" i="2"/>
  <c r="J1495" i="2"/>
  <c r="I1495" i="2"/>
  <c r="H1495" i="2"/>
  <c r="C1488" i="2"/>
  <c r="C1486" i="2"/>
  <c r="J1481" i="2"/>
  <c r="I1481" i="2"/>
  <c r="H1481" i="2"/>
  <c r="C1475" i="2"/>
  <c r="C1473" i="2"/>
  <c r="J1468" i="2"/>
  <c r="I1468" i="2"/>
  <c r="H1468" i="2"/>
  <c r="C1458" i="2"/>
  <c r="C1456" i="2"/>
  <c r="J1451" i="2"/>
  <c r="I1451" i="2"/>
  <c r="H1451" i="2"/>
  <c r="C1443" i="2"/>
  <c r="C1441" i="2"/>
  <c r="J1436" i="2"/>
  <c r="I1436" i="2"/>
  <c r="H1436" i="2"/>
  <c r="C1431" i="2"/>
  <c r="C1429" i="2"/>
  <c r="J1424" i="2"/>
  <c r="I1424" i="2"/>
  <c r="H1424" i="2"/>
  <c r="C1417" i="2"/>
  <c r="C1415" i="2"/>
  <c r="B1450" i="2"/>
  <c r="B1448" i="2"/>
  <c r="B1467" i="2"/>
  <c r="F1446" i="2"/>
  <c r="F1465" i="2"/>
  <c r="F1435" i="2"/>
  <c r="B1464" i="2"/>
  <c r="F1449" i="2"/>
  <c r="B1463" i="2"/>
  <c r="B1446" i="2"/>
  <c r="F1462" i="2"/>
  <c r="B1435" i="2"/>
  <c r="F1478" i="2"/>
  <c r="B1434" i="2"/>
  <c r="B1447" i="2"/>
  <c r="B1421" i="2"/>
  <c r="F1492" i="2"/>
  <c r="F1479" i="2"/>
  <c r="F1434" i="2"/>
  <c r="F1450" i="2"/>
  <c r="F1466" i="2"/>
  <c r="F1447" i="2"/>
  <c r="B1462" i="2"/>
  <c r="F1421" i="2"/>
  <c r="B1480" i="2"/>
  <c r="F1491" i="2"/>
  <c r="F1464" i="2"/>
  <c r="B1465" i="2"/>
  <c r="F1493" i="2"/>
  <c r="B1449" i="2"/>
  <c r="F1461" i="2"/>
  <c r="B1478" i="2"/>
  <c r="B1420" i="2"/>
  <c r="B1461" i="2"/>
  <c r="B1492" i="2"/>
  <c r="F1480" i="2"/>
  <c r="B1466" i="2"/>
  <c r="B1479" i="2"/>
  <c r="B1494" i="2"/>
  <c r="F1448" i="2"/>
  <c r="F1420" i="2"/>
  <c r="B1493" i="2"/>
  <c r="B1491" i="2"/>
  <c r="F1463" i="2"/>
  <c r="F1494" i="2"/>
  <c r="F1467" i="2"/>
  <c r="F1495" i="2"/>
  <c r="F1481" i="2"/>
  <c r="F1468" i="2"/>
  <c r="F1451" i="2"/>
  <c r="F1436" i="2"/>
  <c r="F1424" i="2"/>
  <c r="F1409" i="2"/>
  <c r="B1409" i="2"/>
  <c r="J1410" i="2"/>
  <c r="I1410" i="2"/>
  <c r="H1410" i="2"/>
  <c r="C1405" i="2"/>
  <c r="C1403" i="2"/>
  <c r="J1398" i="2"/>
  <c r="I1398" i="2"/>
  <c r="H1398" i="2"/>
  <c r="C1393" i="2"/>
  <c r="C1391" i="2"/>
  <c r="J1386" i="2"/>
  <c r="I1386" i="2"/>
  <c r="H1386" i="2"/>
  <c r="C1382" i="2"/>
  <c r="C1380" i="2"/>
  <c r="J1375" i="2"/>
  <c r="I1375" i="2"/>
  <c r="H1375" i="2"/>
  <c r="C1371" i="2"/>
  <c r="C1369" i="2"/>
  <c r="J1364" i="2"/>
  <c r="I1364" i="2"/>
  <c r="H1364" i="2"/>
  <c r="C1360" i="2"/>
  <c r="C1358" i="2"/>
  <c r="J1353" i="2"/>
  <c r="I1353" i="2"/>
  <c r="H1353" i="2"/>
  <c r="C1349" i="2"/>
  <c r="C1347" i="2"/>
  <c r="J1341" i="2"/>
  <c r="I1341" i="2"/>
  <c r="H1341" i="2"/>
  <c r="C1314" i="2"/>
  <c r="C1312" i="2"/>
  <c r="J1307" i="2"/>
  <c r="I1307" i="2"/>
  <c r="H1307" i="2"/>
  <c r="C1303" i="2"/>
  <c r="C1301" i="2"/>
  <c r="F1408" i="2"/>
  <c r="B1319" i="2"/>
  <c r="B1325" i="2"/>
  <c r="B1331" i="2"/>
  <c r="B1329" i="2"/>
  <c r="B1339" i="2"/>
  <c r="F1363" i="2"/>
  <c r="F1306" i="2"/>
  <c r="B1322" i="2"/>
  <c r="B1320" i="2"/>
  <c r="F1330" i="2"/>
  <c r="F1332" i="2"/>
  <c r="F1338" i="2"/>
  <c r="F1374" i="2"/>
  <c r="F1352" i="2"/>
  <c r="F1324" i="2"/>
  <c r="F1334" i="2"/>
  <c r="B1337" i="2"/>
  <c r="B1306" i="2"/>
  <c r="F1322" i="2"/>
  <c r="F1328" i="2"/>
  <c r="F1326" i="2"/>
  <c r="F1327" i="2"/>
  <c r="F1337" i="2"/>
  <c r="B1363" i="2"/>
  <c r="F1317" i="2"/>
  <c r="F1323" i="2"/>
  <c r="F1321" i="2"/>
  <c r="B1333" i="2"/>
  <c r="B1334" i="2"/>
  <c r="B1340" i="2"/>
  <c r="B1396" i="2"/>
  <c r="B1374" i="2"/>
  <c r="B1327" i="2"/>
  <c r="B1318" i="2"/>
  <c r="B1324" i="2"/>
  <c r="B1330" i="2"/>
  <c r="B1328" i="2"/>
  <c r="F1333" i="2"/>
  <c r="F1340" i="2"/>
  <c r="F1396" i="2"/>
  <c r="B1317" i="2"/>
  <c r="B1323" i="2"/>
  <c r="B1321" i="2"/>
  <c r="F1339" i="2"/>
  <c r="F1335" i="2"/>
  <c r="B1341" i="2"/>
  <c r="B1397" i="2"/>
  <c r="F1385" i="2"/>
  <c r="B1332" i="2"/>
  <c r="F1319" i="2"/>
  <c r="F1325" i="2"/>
  <c r="F1331" i="2"/>
  <c r="F1329" i="2"/>
  <c r="F1336" i="2"/>
  <c r="B1352" i="2"/>
  <c r="B1408" i="2"/>
  <c r="F1320" i="2"/>
  <c r="F1318" i="2"/>
  <c r="B1326" i="2"/>
  <c r="B1336" i="2"/>
  <c r="B1335" i="2"/>
  <c r="F1341" i="2"/>
  <c r="F1397" i="2"/>
  <c r="B1385" i="2"/>
  <c r="B1338" i="2"/>
  <c r="F1410" i="2"/>
  <c r="F1398" i="2"/>
  <c r="F1386" i="2"/>
  <c r="F1375" i="2"/>
  <c r="F1364" i="2"/>
  <c r="F1353" i="2"/>
  <c r="F1342" i="2"/>
  <c r="F1307" i="2"/>
  <c r="F1295" i="2"/>
  <c r="B1294" i="2"/>
  <c r="F1289" i="2"/>
  <c r="F1283" i="2"/>
  <c r="F1294" i="2"/>
  <c r="B1283" i="2"/>
  <c r="F1286" i="2"/>
  <c r="F1293" i="2"/>
  <c r="B1287" i="2"/>
  <c r="B1281" i="2"/>
  <c r="F1275" i="2"/>
  <c r="F1292" i="2"/>
  <c r="B1280" i="2"/>
  <c r="B1279" i="2"/>
  <c r="F1277" i="2"/>
  <c r="B1276" i="2"/>
  <c r="F1280" i="2"/>
  <c r="F1279" i="2"/>
  <c r="B1278" i="2"/>
  <c r="B1295" i="2"/>
  <c r="B1290" i="2"/>
  <c r="B1289" i="2"/>
  <c r="B1275" i="2"/>
  <c r="B1277" i="2"/>
  <c r="F1287" i="2"/>
  <c r="B1286" i="2"/>
  <c r="F1281" i="2"/>
  <c r="F1288" i="2"/>
  <c r="B1288" i="2"/>
  <c r="F1291" i="2"/>
  <c r="B1282" i="2"/>
  <c r="F1285" i="2"/>
  <c r="B1284" i="2"/>
  <c r="B1293" i="2"/>
  <c r="F1276" i="2"/>
  <c r="F1278" i="2"/>
  <c r="F1290" i="2"/>
  <c r="B1292" i="2"/>
  <c r="F1282" i="2"/>
  <c r="F1284" i="2"/>
  <c r="B1291" i="2"/>
  <c r="B1285" i="2"/>
  <c r="J1296" i="2"/>
  <c r="I1296" i="2"/>
  <c r="H1296" i="2"/>
  <c r="C1267" i="2"/>
  <c r="C1265" i="2"/>
  <c r="J1260" i="2"/>
  <c r="I1260" i="2"/>
  <c r="H1260" i="2"/>
  <c r="C1256" i="2"/>
  <c r="C1254" i="2"/>
  <c r="J1249" i="2"/>
  <c r="I1249" i="2"/>
  <c r="H1249" i="2"/>
  <c r="C1242" i="2"/>
  <c r="C1240" i="2"/>
  <c r="J1235" i="2"/>
  <c r="I1235" i="2"/>
  <c r="H1235" i="2"/>
  <c r="C1226" i="2"/>
  <c r="C1224" i="2"/>
  <c r="J1219" i="2"/>
  <c r="I1219" i="2"/>
  <c r="H1219" i="2"/>
  <c r="C1210" i="2"/>
  <c r="C1208" i="2"/>
  <c r="J1203" i="2"/>
  <c r="I1203" i="2"/>
  <c r="H1203" i="2"/>
  <c r="C1194" i="2"/>
  <c r="C1192" i="2"/>
  <c r="J1187" i="2"/>
  <c r="I1187" i="2"/>
  <c r="H1187" i="2"/>
  <c r="C1178" i="2"/>
  <c r="C1176" i="2"/>
  <c r="J1171" i="2"/>
  <c r="I1171" i="2"/>
  <c r="H1171" i="2"/>
  <c r="C1164" i="2"/>
  <c r="C1162" i="2"/>
  <c r="J1157" i="2"/>
  <c r="I1157" i="2"/>
  <c r="H1157" i="2"/>
  <c r="C1153" i="2"/>
  <c r="C1151" i="2"/>
  <c r="J1146" i="2"/>
  <c r="I1146" i="2"/>
  <c r="H1146" i="2"/>
  <c r="C1139" i="2"/>
  <c r="C1137" i="2"/>
  <c r="J1132" i="2"/>
  <c r="I1132" i="2"/>
  <c r="H1132" i="2"/>
  <c r="C1123" i="2"/>
  <c r="C1121" i="2"/>
  <c r="J1116" i="2"/>
  <c r="I1116" i="2"/>
  <c r="H1116" i="2"/>
  <c r="C1106" i="2"/>
  <c r="C1104" i="2"/>
  <c r="J1099" i="2"/>
  <c r="I1099" i="2"/>
  <c r="H1099" i="2"/>
  <c r="C1094" i="2"/>
  <c r="C1092" i="2"/>
  <c r="J1087" i="2"/>
  <c r="I1087" i="2"/>
  <c r="H1087" i="2"/>
  <c r="C1079" i="2"/>
  <c r="C1077" i="2"/>
  <c r="J1072" i="2"/>
  <c r="I1072" i="2"/>
  <c r="H1072" i="2"/>
  <c r="C1062" i="2"/>
  <c r="C1060" i="2"/>
  <c r="J1055" i="2"/>
  <c r="I1055" i="2"/>
  <c r="H1055" i="2"/>
  <c r="C1049" i="2"/>
  <c r="C1047" i="2"/>
  <c r="J1042" i="2"/>
  <c r="I1042" i="2"/>
  <c r="H1042" i="2"/>
  <c r="C1036" i="2"/>
  <c r="C1034" i="2"/>
  <c r="J1029" i="2"/>
  <c r="I1029" i="2"/>
  <c r="H1029" i="2"/>
  <c r="C1023" i="2"/>
  <c r="C1021" i="2"/>
  <c r="J1016" i="2"/>
  <c r="I1016" i="2"/>
  <c r="H1016" i="2"/>
  <c r="C1010" i="2"/>
  <c r="C1008" i="2"/>
  <c r="J1003" i="2"/>
  <c r="I1003" i="2"/>
  <c r="H1003" i="2"/>
  <c r="C999" i="2"/>
  <c r="C997" i="2"/>
  <c r="J992" i="2"/>
  <c r="I992" i="2"/>
  <c r="H992" i="2"/>
  <c r="C978" i="2"/>
  <c r="C976" i="2"/>
  <c r="J971" i="2"/>
  <c r="I971" i="2"/>
  <c r="H971" i="2"/>
  <c r="C960" i="2"/>
  <c r="C958" i="2"/>
  <c r="J953" i="2"/>
  <c r="I953" i="2"/>
  <c r="H953" i="2"/>
  <c r="C942" i="2"/>
  <c r="C940" i="2"/>
  <c r="J935" i="2"/>
  <c r="I935" i="2"/>
  <c r="H935" i="2"/>
  <c r="C922" i="2"/>
  <c r="C920" i="2"/>
  <c r="J915" i="2"/>
  <c r="I915" i="2"/>
  <c r="H915" i="2"/>
  <c r="C902" i="2"/>
  <c r="C900" i="2"/>
  <c r="J895" i="2"/>
  <c r="I895" i="2"/>
  <c r="H895" i="2"/>
  <c r="C882" i="2"/>
  <c r="C880" i="2"/>
  <c r="J875" i="2"/>
  <c r="I875" i="2"/>
  <c r="H875" i="2"/>
  <c r="C863" i="2"/>
  <c r="C861" i="2"/>
  <c r="J856" i="2"/>
  <c r="I856" i="2"/>
  <c r="H856" i="2"/>
  <c r="C849" i="2"/>
  <c r="C847" i="2"/>
  <c r="J842" i="2"/>
  <c r="I842" i="2"/>
  <c r="H842" i="2"/>
  <c r="C823" i="2"/>
  <c r="C821" i="2"/>
  <c r="J816" i="2"/>
  <c r="I816" i="2"/>
  <c r="H816" i="2"/>
  <c r="C805" i="2"/>
  <c r="C803" i="2"/>
  <c r="J798" i="2"/>
  <c r="I798" i="2"/>
  <c r="H798" i="2"/>
  <c r="C791" i="2"/>
  <c r="C789" i="2"/>
  <c r="J784" i="2"/>
  <c r="I784" i="2"/>
  <c r="H784" i="2"/>
  <c r="C780" i="2"/>
  <c r="C778" i="2"/>
  <c r="J773" i="2"/>
  <c r="I773" i="2"/>
  <c r="H773" i="2"/>
  <c r="C769" i="2"/>
  <c r="C767" i="2"/>
  <c r="J762" i="2"/>
  <c r="I762" i="2"/>
  <c r="H762" i="2"/>
  <c r="C758" i="2"/>
  <c r="C756" i="2"/>
  <c r="J751" i="2"/>
  <c r="I751" i="2"/>
  <c r="H751" i="2"/>
  <c r="C747" i="2"/>
  <c r="C745" i="2"/>
  <c r="J740" i="2"/>
  <c r="I740" i="2"/>
  <c r="H740" i="2"/>
  <c r="C736" i="2"/>
  <c r="C734" i="2"/>
  <c r="J729" i="2"/>
  <c r="I729" i="2"/>
  <c r="H729" i="2"/>
  <c r="C724" i="2"/>
  <c r="C722" i="2"/>
  <c r="J717" i="2"/>
  <c r="I717" i="2"/>
  <c r="H717" i="2"/>
  <c r="C713" i="2"/>
  <c r="C711" i="2"/>
  <c r="J706" i="2"/>
  <c r="I706" i="2"/>
  <c r="H706" i="2"/>
  <c r="C702" i="2"/>
  <c r="C700" i="2"/>
  <c r="J695" i="2"/>
  <c r="I695" i="2"/>
  <c r="H695" i="2"/>
  <c r="C691" i="2"/>
  <c r="C689" i="2"/>
  <c r="J684" i="2"/>
  <c r="I684" i="2"/>
  <c r="H684" i="2"/>
  <c r="C680" i="2"/>
  <c r="C678" i="2"/>
  <c r="J673" i="2"/>
  <c r="I673" i="2"/>
  <c r="H673" i="2"/>
  <c r="C669" i="2"/>
  <c r="C667" i="2"/>
  <c r="B1142" i="2"/>
  <c r="B814" i="2"/>
  <c r="F1098" i="2"/>
  <c r="F772" i="2"/>
  <c r="B809" i="2"/>
  <c r="B913" i="2"/>
  <c r="B946" i="2"/>
  <c r="F914" i="2"/>
  <c r="B964" i="2"/>
  <c r="F932" i="2"/>
  <c r="B934" i="2"/>
  <c r="F912" i="2"/>
  <c r="B985" i="2"/>
  <c r="F783" i="2"/>
  <c r="F989" i="2"/>
  <c r="B952" i="2"/>
  <c r="B1040" i="2"/>
  <c r="F969" i="2"/>
  <c r="B945" i="2"/>
  <c r="F838" i="2"/>
  <c r="B1248" i="2"/>
  <c r="B925" i="2"/>
  <c r="B826" i="2"/>
  <c r="F1113" i="2"/>
  <c r="B1041" i="2"/>
  <c r="F1129" i="2"/>
  <c r="F1131" i="2"/>
  <c r="B834" i="2"/>
  <c r="F1169" i="2"/>
  <c r="F982" i="2"/>
  <c r="B950" i="2"/>
  <c r="B894" i="2"/>
  <c r="B1002" i="2"/>
  <c r="B1113" i="2"/>
  <c r="F970" i="2"/>
  <c r="F1097" i="2"/>
  <c r="B911" i="2"/>
  <c r="B831" i="2"/>
  <c r="F1247" i="2"/>
  <c r="B750" i="2"/>
  <c r="B772" i="2"/>
  <c r="F1231" i="2"/>
  <c r="F1233" i="2"/>
  <c r="F1217" i="2"/>
  <c r="F873" i="2"/>
  <c r="F906" i="2"/>
  <c r="B893" i="2"/>
  <c r="F1216" i="2"/>
  <c r="F905" i="2"/>
  <c r="F866" i="2"/>
  <c r="F1126" i="2"/>
  <c r="F839" i="2"/>
  <c r="B728" i="2"/>
  <c r="F1071" i="2"/>
  <c r="B892" i="2"/>
  <c r="B1115" i="2"/>
  <c r="F1156" i="2"/>
  <c r="B891" i="2"/>
  <c r="B1231" i="2"/>
  <c r="B832" i="2"/>
  <c r="F984" i="2"/>
  <c r="F1069" i="2"/>
  <c r="F952" i="2"/>
  <c r="F1039" i="2"/>
  <c r="B885" i="2"/>
  <c r="B1197" i="2"/>
  <c r="F1145" i="2"/>
  <c r="F1201" i="2"/>
  <c r="B984" i="2"/>
  <c r="F1130" i="2"/>
  <c r="F1273" i="2"/>
  <c r="B761" i="2"/>
  <c r="F892" i="2"/>
  <c r="B991" i="2"/>
  <c r="F981" i="2"/>
  <c r="F968" i="2"/>
  <c r="B905" i="2"/>
  <c r="F1183" i="2"/>
  <c r="B1201" i="2"/>
  <c r="F1065" i="2"/>
  <c r="B1259" i="2"/>
  <c r="F830" i="2"/>
  <c r="F1142" i="2"/>
  <c r="B727" i="2"/>
  <c r="F1199" i="2"/>
  <c r="F834" i="2"/>
  <c r="F814" i="2"/>
  <c r="F1197" i="2"/>
  <c r="F929" i="2"/>
  <c r="F891" i="2"/>
  <c r="F1083" i="2"/>
  <c r="B867" i="2"/>
  <c r="F841" i="2"/>
  <c r="B833" i="2"/>
  <c r="F894" i="2"/>
  <c r="F694" i="2"/>
  <c r="F672" i="2"/>
  <c r="B694" i="2"/>
  <c r="B1052" i="2"/>
  <c r="B1170" i="2"/>
  <c r="F988" i="2"/>
  <c r="F1143" i="2"/>
  <c r="B967" i="2"/>
  <c r="B739" i="2"/>
  <c r="B812" i="2"/>
  <c r="F797" i="2"/>
  <c r="B830" i="2"/>
  <c r="F750" i="2"/>
  <c r="B810" i="2"/>
  <c r="F728" i="2"/>
  <c r="F991" i="2"/>
  <c r="B968" i="2"/>
  <c r="B1097" i="2"/>
  <c r="F983" i="2"/>
  <c r="B1111" i="2"/>
  <c r="F928" i="2"/>
  <c r="B1218" i="2"/>
  <c r="B933" i="2"/>
  <c r="B854" i="2"/>
  <c r="F809" i="2"/>
  <c r="F1066" i="2"/>
  <c r="B796" i="2"/>
  <c r="F964" i="2"/>
  <c r="B1066" i="2"/>
  <c r="F840" i="2"/>
  <c r="F812" i="2"/>
  <c r="B1144" i="2"/>
  <c r="B1217" i="2"/>
  <c r="B1183" i="2"/>
  <c r="F1215" i="2"/>
  <c r="B930" i="2"/>
  <c r="F927" i="2"/>
  <c r="B908" i="2"/>
  <c r="B1247" i="2"/>
  <c r="B1067" i="2"/>
  <c r="B811" i="2"/>
  <c r="F1274" i="2"/>
  <c r="B1229" i="2"/>
  <c r="F1246" i="2"/>
  <c r="B1127" i="2"/>
  <c r="F1234" i="2"/>
  <c r="F1110" i="2"/>
  <c r="B927" i="2"/>
  <c r="F1232" i="2"/>
  <c r="B869" i="2"/>
  <c r="F868" i="2"/>
  <c r="B1200" i="2"/>
  <c r="B987" i="2"/>
  <c r="B797" i="2"/>
  <c r="F965" i="2"/>
  <c r="B1068" i="2"/>
  <c r="F1053" i="2"/>
  <c r="F852" i="2"/>
  <c r="B853" i="2"/>
  <c r="F808" i="2"/>
  <c r="F1127" i="2"/>
  <c r="F1270" i="2"/>
  <c r="F1230" i="2"/>
  <c r="B912" i="2"/>
  <c r="F1248" i="2"/>
  <c r="F890" i="2"/>
  <c r="B1145" i="2"/>
  <c r="F909" i="2"/>
  <c r="B1232" i="2"/>
  <c r="F1218" i="2"/>
  <c r="F1200" i="2"/>
  <c r="F1245" i="2"/>
  <c r="B1215" i="2"/>
  <c r="B794" i="2"/>
  <c r="F1085" i="2"/>
  <c r="B1065" i="2"/>
  <c r="F1128" i="2"/>
  <c r="B982" i="2"/>
  <c r="B970" i="2"/>
  <c r="F1213" i="2"/>
  <c r="B1213" i="2"/>
  <c r="B888" i="2"/>
  <c r="B1110" i="2"/>
  <c r="F1167" i="2"/>
  <c r="B1053" i="2"/>
  <c r="F893" i="2"/>
  <c r="B1129" i="2"/>
  <c r="B1069" i="2"/>
  <c r="B866" i="2"/>
  <c r="B1271" i="2"/>
  <c r="F833" i="2"/>
  <c r="B926" i="2"/>
  <c r="F985" i="2"/>
  <c r="F1013" i="2"/>
  <c r="B949" i="2"/>
  <c r="F1182" i="2"/>
  <c r="B1039" i="2"/>
  <c r="B1246" i="2"/>
  <c r="B672" i="2"/>
  <c r="F934" i="2"/>
  <c r="B948" i="2"/>
  <c r="B965" i="2"/>
  <c r="F926" i="2"/>
  <c r="F949" i="2"/>
  <c r="B1233" i="2"/>
  <c r="F887" i="2"/>
  <c r="F987" i="2"/>
  <c r="F947" i="2"/>
  <c r="F951" i="2"/>
  <c r="B981" i="2"/>
  <c r="F945" i="2"/>
  <c r="F933" i="2"/>
  <c r="B1027" i="2"/>
  <c r="F1015" i="2"/>
  <c r="B989" i="2"/>
  <c r="F930" i="2"/>
  <c r="F837" i="2"/>
  <c r="F963" i="2"/>
  <c r="B870" i="2"/>
  <c r="F835" i="2"/>
  <c r="F1168" i="2"/>
  <c r="B855" i="2"/>
  <c r="F1271" i="2"/>
  <c r="B716" i="2"/>
  <c r="B1143" i="2"/>
  <c r="F1014" i="2"/>
  <c r="B969" i="2"/>
  <c r="B705" i="2"/>
  <c r="F867" i="2"/>
  <c r="B988" i="2"/>
  <c r="F829" i="2"/>
  <c r="B1216" i="2"/>
  <c r="B868" i="2"/>
  <c r="F1184" i="2"/>
  <c r="F836" i="2"/>
  <c r="F907" i="2"/>
  <c r="B1185" i="2"/>
  <c r="B1084" i="2"/>
  <c r="F1041" i="2"/>
  <c r="B1112" i="2"/>
  <c r="F1070" i="2"/>
  <c r="B1082" i="2"/>
  <c r="F1052" i="2"/>
  <c r="F813" i="2"/>
  <c r="B813" i="2"/>
  <c r="F874" i="2"/>
  <c r="B1202" i="2"/>
  <c r="B1015" i="2"/>
  <c r="B852" i="2"/>
  <c r="B795" i="2"/>
  <c r="F1084" i="2"/>
  <c r="B829" i="2"/>
  <c r="F831" i="2"/>
  <c r="F815" i="2"/>
  <c r="B1026" i="2"/>
  <c r="B1182" i="2"/>
  <c r="F811" i="2"/>
  <c r="F855" i="2"/>
  <c r="F925" i="2"/>
  <c r="B1198" i="2"/>
  <c r="B840" i="2"/>
  <c r="B1156" i="2"/>
  <c r="F828" i="2"/>
  <c r="F871" i="2"/>
  <c r="B1083" i="2"/>
  <c r="B1028" i="2"/>
  <c r="F870" i="2"/>
  <c r="F1185" i="2"/>
  <c r="F796" i="2"/>
  <c r="B828" i="2"/>
  <c r="B1014" i="2"/>
  <c r="F1067" i="2"/>
  <c r="F1170" i="2"/>
  <c r="F810" i="2"/>
  <c r="F950" i="2"/>
  <c r="F948" i="2"/>
  <c r="B1054" i="2"/>
  <c r="F910" i="2"/>
  <c r="B871" i="2"/>
  <c r="F1040" i="2"/>
  <c r="B932" i="2"/>
  <c r="B1214" i="2"/>
  <c r="F1028" i="2"/>
  <c r="F911" i="2"/>
  <c r="B815" i="2"/>
  <c r="F826" i="2"/>
  <c r="B1070" i="2"/>
  <c r="F990" i="2"/>
  <c r="B931" i="2"/>
  <c r="B983" i="2"/>
  <c r="F1229" i="2"/>
  <c r="B963" i="2"/>
  <c r="B1186" i="2"/>
  <c r="B986" i="2"/>
  <c r="F683" i="2"/>
  <c r="B1234" i="2"/>
  <c r="B886" i="2"/>
  <c r="F1202" i="2"/>
  <c r="F854" i="2"/>
  <c r="B951" i="2"/>
  <c r="F739" i="2"/>
  <c r="B1130" i="2"/>
  <c r="B1126" i="2"/>
  <c r="B1168" i="2"/>
  <c r="F1109" i="2"/>
  <c r="B1128" i="2"/>
  <c r="F1086" i="2"/>
  <c r="F853" i="2"/>
  <c r="B783" i="2"/>
  <c r="F946" i="2"/>
  <c r="F705" i="2"/>
  <c r="F967" i="2"/>
  <c r="B914" i="2"/>
  <c r="B1013" i="2"/>
  <c r="F1186" i="2"/>
  <c r="B909" i="2"/>
  <c r="F832" i="2"/>
  <c r="B1109" i="2"/>
  <c r="F827" i="2"/>
  <c r="F727" i="2"/>
  <c r="B1131" i="2"/>
  <c r="B1230" i="2"/>
  <c r="B873" i="2"/>
  <c r="F1114" i="2"/>
  <c r="B839" i="2"/>
  <c r="B1199" i="2"/>
  <c r="B1272" i="2"/>
  <c r="B1114" i="2"/>
  <c r="F794" i="2"/>
  <c r="F1082" i="2"/>
  <c r="B808" i="2"/>
  <c r="B1273" i="2"/>
  <c r="B887" i="2"/>
  <c r="B910" i="2"/>
  <c r="F888" i="2"/>
  <c r="B928" i="2"/>
  <c r="B906" i="2"/>
  <c r="F908" i="2"/>
  <c r="F886" i="2"/>
  <c r="B907" i="2"/>
  <c r="B1274" i="2"/>
  <c r="B1071" i="2"/>
  <c r="B890" i="2"/>
  <c r="B889" i="2"/>
  <c r="F1214" i="2"/>
  <c r="B837" i="2"/>
  <c r="F716" i="2"/>
  <c r="B1098" i="2"/>
  <c r="B929" i="2"/>
  <c r="F986" i="2"/>
  <c r="F1198" i="2"/>
  <c r="F889" i="2"/>
  <c r="F1112" i="2"/>
  <c r="F966" i="2"/>
  <c r="F1068" i="2"/>
  <c r="B1086" i="2"/>
  <c r="F1259" i="2"/>
  <c r="F1054" i="2"/>
  <c r="B1245" i="2"/>
  <c r="F1181" i="2"/>
  <c r="B841" i="2"/>
  <c r="B874" i="2"/>
  <c r="B1270" i="2"/>
  <c r="B872" i="2"/>
  <c r="B1085" i="2"/>
  <c r="F885" i="2"/>
  <c r="F1111" i="2"/>
  <c r="B947" i="2"/>
  <c r="B966" i="2"/>
  <c r="B835" i="2"/>
  <c r="B990" i="2"/>
  <c r="F1115" i="2"/>
  <c r="F761" i="2"/>
  <c r="F869" i="2"/>
  <c r="B827" i="2"/>
  <c r="B1167" i="2"/>
  <c r="F1272" i="2"/>
  <c r="F1144" i="2"/>
  <c r="B1181" i="2"/>
  <c r="F1026" i="2"/>
  <c r="B838" i="2"/>
  <c r="B836" i="2"/>
  <c r="F795" i="2"/>
  <c r="F913" i="2"/>
  <c r="B1169" i="2"/>
  <c r="F1027" i="2"/>
  <c r="F1002" i="2"/>
  <c r="F872" i="2"/>
  <c r="B1184" i="2"/>
  <c r="F931" i="2"/>
  <c r="B683" i="2"/>
  <c r="F1003" i="2"/>
  <c r="F1235" i="2"/>
  <c r="F1016" i="2"/>
  <c r="F1203" i="2"/>
  <c r="F842" i="2"/>
  <c r="F1029" i="2"/>
  <c r="F1146" i="2"/>
  <c r="F1171" i="2"/>
  <c r="F1072" i="2"/>
  <c r="F762" i="2"/>
  <c r="F1219" i="2"/>
  <c r="F992" i="2"/>
  <c r="F895" i="2"/>
  <c r="F1249" i="2"/>
  <c r="F1187" i="2"/>
  <c r="F1042" i="2"/>
  <c r="F1260" i="2"/>
  <c r="F935" i="2"/>
  <c r="F1296" i="2"/>
  <c r="F816" i="2"/>
  <c r="F1157" i="2"/>
  <c r="F856" i="2"/>
  <c r="F717" i="2"/>
  <c r="F1132" i="2"/>
  <c r="F875" i="2"/>
  <c r="F915" i="2"/>
  <c r="F1055" i="2"/>
  <c r="F1099" i="2"/>
  <c r="F1087" i="2"/>
  <c r="F798" i="2"/>
  <c r="F729" i="2"/>
  <c r="F971" i="2"/>
  <c r="F706" i="2"/>
  <c r="F784" i="2"/>
  <c r="F953" i="2"/>
  <c r="F751" i="2"/>
  <c r="F1116" i="2"/>
  <c r="F740" i="2"/>
  <c r="F773" i="2"/>
  <c r="F695" i="2"/>
  <c r="F684" i="2"/>
  <c r="F673" i="2"/>
  <c r="J662" i="2"/>
  <c r="I662" i="2"/>
  <c r="H662" i="2"/>
  <c r="C658" i="2"/>
  <c r="C656" i="2"/>
  <c r="J651" i="2"/>
  <c r="I651" i="2"/>
  <c r="H651" i="2"/>
  <c r="C647" i="2"/>
  <c r="C645" i="2"/>
  <c r="J640" i="2"/>
  <c r="I640" i="2"/>
  <c r="H640" i="2"/>
  <c r="C636" i="2"/>
  <c r="C634" i="2"/>
  <c r="J629" i="2"/>
  <c r="I629" i="2"/>
  <c r="H629" i="2"/>
  <c r="C625" i="2"/>
  <c r="C623" i="2"/>
  <c r="J618" i="2"/>
  <c r="I618" i="2"/>
  <c r="H618" i="2"/>
  <c r="C614" i="2"/>
  <c r="C612" i="2"/>
  <c r="J607" i="2"/>
  <c r="I607" i="2"/>
  <c r="H607" i="2"/>
  <c r="C598" i="2"/>
  <c r="C596" i="2"/>
  <c r="J591" i="2"/>
  <c r="I591" i="2"/>
  <c r="H591" i="2"/>
  <c r="C582" i="2"/>
  <c r="C580" i="2"/>
  <c r="J575" i="2"/>
  <c r="I575" i="2"/>
  <c r="H575" i="2"/>
  <c r="C566" i="2"/>
  <c r="C564" i="2"/>
  <c r="J559" i="2"/>
  <c r="I559" i="2"/>
  <c r="H559" i="2"/>
  <c r="C550" i="2"/>
  <c r="C548" i="2"/>
  <c r="J543" i="2"/>
  <c r="I543" i="2"/>
  <c r="H543" i="2"/>
  <c r="C535" i="2"/>
  <c r="C533" i="2"/>
  <c r="J528" i="2"/>
  <c r="I528" i="2"/>
  <c r="H528" i="2"/>
  <c r="C520" i="2"/>
  <c r="C518" i="2"/>
  <c r="J513" i="2"/>
  <c r="I513" i="2"/>
  <c r="H513" i="2"/>
  <c r="C505" i="2"/>
  <c r="C503" i="2"/>
  <c r="J498" i="2"/>
  <c r="I498" i="2"/>
  <c r="H498" i="2"/>
  <c r="C494" i="2"/>
  <c r="C492" i="2"/>
  <c r="B603" i="2"/>
  <c r="B571" i="2"/>
  <c r="B527" i="2"/>
  <c r="B606" i="2"/>
  <c r="F571" i="2"/>
  <c r="B588" i="2"/>
  <c r="F554" i="2"/>
  <c r="B523" i="2"/>
  <c r="F628" i="2"/>
  <c r="F661" i="2"/>
  <c r="F508" i="2"/>
  <c r="B586" i="2"/>
  <c r="F523" i="2"/>
  <c r="F553" i="2"/>
  <c r="B540" i="2"/>
  <c r="F574" i="2"/>
  <c r="F589" i="2"/>
  <c r="F555" i="2"/>
  <c r="F586" i="2"/>
  <c r="F525" i="2"/>
  <c r="B556" i="2"/>
  <c r="F510" i="2"/>
  <c r="B509" i="2"/>
  <c r="F601" i="2"/>
  <c r="B589" i="2"/>
  <c r="B604" i="2"/>
  <c r="B557" i="2"/>
  <c r="F539" i="2"/>
  <c r="B573" i="2"/>
  <c r="F590" i="2"/>
  <c r="B524" i="2"/>
  <c r="B661" i="2"/>
  <c r="B590" i="2"/>
  <c r="B512" i="2"/>
  <c r="F509" i="2"/>
  <c r="B639" i="2"/>
  <c r="F570" i="2"/>
  <c r="F557" i="2"/>
  <c r="B602" i="2"/>
  <c r="B572" i="2"/>
  <c r="F572" i="2"/>
  <c r="B526" i="2"/>
  <c r="F639" i="2"/>
  <c r="B605" i="2"/>
  <c r="B569" i="2"/>
  <c r="B554" i="2"/>
  <c r="B601" i="2"/>
  <c r="B585" i="2"/>
  <c r="F541" i="2"/>
  <c r="F497" i="2"/>
  <c r="B570" i="2"/>
  <c r="B511" i="2"/>
  <c r="F538" i="2"/>
  <c r="B574" i="2"/>
  <c r="B539" i="2"/>
  <c r="F605" i="2"/>
  <c r="F569" i="2"/>
  <c r="F542" i="2"/>
  <c r="B541" i="2"/>
  <c r="B508" i="2"/>
  <c r="B525" i="2"/>
  <c r="B628" i="2"/>
  <c r="F556" i="2"/>
  <c r="F527" i="2"/>
  <c r="F512" i="2"/>
  <c r="F511" i="2"/>
  <c r="F524" i="2"/>
  <c r="F587" i="2"/>
  <c r="F588" i="2"/>
  <c r="F558" i="2"/>
  <c r="F650" i="2"/>
  <c r="F602" i="2"/>
  <c r="B558" i="2"/>
  <c r="F617" i="2"/>
  <c r="B497" i="2"/>
  <c r="B587" i="2"/>
  <c r="F603" i="2"/>
  <c r="B538" i="2"/>
  <c r="B617" i="2"/>
  <c r="F606" i="2"/>
  <c r="F604" i="2"/>
  <c r="F540" i="2"/>
  <c r="B510" i="2"/>
  <c r="B650" i="2"/>
  <c r="B553" i="2"/>
  <c r="F526" i="2"/>
  <c r="B555" i="2"/>
  <c r="F585" i="2"/>
  <c r="B542" i="2"/>
  <c r="F573" i="2"/>
  <c r="F662" i="2"/>
  <c r="F651" i="2"/>
  <c r="F640" i="2"/>
  <c r="F629" i="2"/>
  <c r="F618" i="2"/>
  <c r="F607" i="2"/>
  <c r="F591" i="2"/>
  <c r="F575" i="2"/>
  <c r="F559" i="2"/>
  <c r="F543" i="2"/>
  <c r="F528" i="2"/>
  <c r="F513" i="2"/>
  <c r="F498" i="2"/>
  <c r="J487" i="2"/>
  <c r="I487" i="2"/>
  <c r="H487" i="2"/>
  <c r="C457" i="2"/>
  <c r="C455" i="2"/>
  <c r="J450" i="2"/>
  <c r="I450" i="2"/>
  <c r="H450" i="2"/>
  <c r="C419" i="2"/>
  <c r="C417" i="2"/>
  <c r="J412" i="2"/>
  <c r="I412" i="2"/>
  <c r="H412" i="2"/>
  <c r="C383" i="2"/>
  <c r="C381" i="2"/>
  <c r="J376" i="2"/>
  <c r="I376" i="2"/>
  <c r="H376" i="2"/>
  <c r="C342" i="2"/>
  <c r="C340" i="2"/>
  <c r="J335" i="2"/>
  <c r="I335" i="2"/>
  <c r="H335" i="2"/>
  <c r="C308" i="2"/>
  <c r="C306" i="2"/>
  <c r="J301" i="2"/>
  <c r="I301" i="2"/>
  <c r="H301" i="2"/>
  <c r="C273" i="2"/>
  <c r="C271" i="2"/>
  <c r="J266" i="2"/>
  <c r="I266" i="2"/>
  <c r="H266" i="2"/>
  <c r="C238" i="2"/>
  <c r="C236" i="2"/>
  <c r="J231" i="2"/>
  <c r="I231" i="2"/>
  <c r="H231" i="2"/>
  <c r="C203" i="2"/>
  <c r="C201" i="2"/>
  <c r="J196" i="2"/>
  <c r="I196" i="2"/>
  <c r="H196" i="2"/>
  <c r="C188" i="2"/>
  <c r="C186" i="2"/>
  <c r="J181" i="2"/>
  <c r="I181" i="2"/>
  <c r="H181" i="2"/>
  <c r="C173" i="2"/>
  <c r="C171" i="2"/>
  <c r="J166" i="2"/>
  <c r="I166" i="2"/>
  <c r="H166" i="2"/>
  <c r="C158" i="2"/>
  <c r="C156" i="2"/>
  <c r="J151" i="2"/>
  <c r="I151" i="2"/>
  <c r="H151" i="2"/>
  <c r="C139" i="2"/>
  <c r="C137" i="2"/>
  <c r="J132" i="2"/>
  <c r="I132" i="2"/>
  <c r="H132" i="2"/>
  <c r="C109" i="2"/>
  <c r="C107" i="2"/>
  <c r="J102" i="2"/>
  <c r="I102" i="2"/>
  <c r="H102" i="2"/>
  <c r="C79" i="2"/>
  <c r="C77" i="2"/>
  <c r="J72" i="2"/>
  <c r="I72" i="2"/>
  <c r="H72" i="2"/>
  <c r="C45" i="2"/>
  <c r="C43" i="2"/>
  <c r="B357" i="2"/>
  <c r="F69" i="2"/>
  <c r="B403" i="2"/>
  <c r="B297" i="2"/>
  <c r="B333" i="2"/>
  <c r="F411" i="2"/>
  <c r="F476" i="2"/>
  <c r="B392" i="2"/>
  <c r="B218" i="2"/>
  <c r="B462" i="2"/>
  <c r="F265" i="2"/>
  <c r="B68" i="2"/>
  <c r="F178" i="2"/>
  <c r="B92" i="2"/>
  <c r="F148" i="2"/>
  <c r="F162" i="2"/>
  <c r="B362" i="2"/>
  <c r="B473" i="2"/>
  <c r="F432" i="2"/>
  <c r="B482" i="2"/>
  <c r="B254" i="2"/>
  <c r="B329" i="2"/>
  <c r="F389" i="2"/>
  <c r="B433" i="2"/>
  <c r="F67" i="2"/>
  <c r="F470" i="2"/>
  <c r="F296" i="2"/>
  <c r="B295" i="2"/>
  <c r="B348" i="2"/>
  <c r="B128" i="2"/>
  <c r="F437" i="2"/>
  <c r="B61" i="2"/>
  <c r="B389" i="2"/>
  <c r="B386" i="2"/>
  <c r="F293" i="2"/>
  <c r="F193" i="2"/>
  <c r="F34" i="2"/>
  <c r="B57" i="2"/>
  <c r="B121" i="2"/>
  <c r="B37" i="2"/>
  <c r="F333" i="2"/>
  <c r="B431" i="2"/>
  <c r="B371" i="2"/>
  <c r="F264" i="2"/>
  <c r="B361" i="2"/>
  <c r="B372" i="2"/>
  <c r="F295" i="2"/>
  <c r="B367" i="2"/>
  <c r="F99" i="2"/>
  <c r="F469" i="2"/>
  <c r="B257" i="2"/>
  <c r="B461" i="2"/>
  <c r="B440" i="2"/>
  <c r="F331" i="2"/>
  <c r="B393" i="2"/>
  <c r="F60" i="2"/>
  <c r="B463" i="2"/>
  <c r="B355" i="2"/>
  <c r="B293" i="2"/>
  <c r="B126" i="2"/>
  <c r="B486" i="2"/>
  <c r="F358" i="2"/>
  <c r="F219" i="2"/>
  <c r="B294" i="2"/>
  <c r="F390" i="2"/>
  <c r="B483" i="2"/>
  <c r="B93" i="2"/>
  <c r="B163" i="2"/>
  <c r="B325" i="2"/>
  <c r="B351" i="2"/>
  <c r="F397" i="2"/>
  <c r="B180" i="2"/>
  <c r="F401" i="2"/>
  <c r="B101" i="2"/>
  <c r="B408" i="2"/>
  <c r="B443" i="2"/>
  <c r="F461" i="2"/>
  <c r="F68" i="2"/>
  <c r="F484" i="2"/>
  <c r="B398" i="2"/>
  <c r="B148" i="2"/>
  <c r="B195" i="2"/>
  <c r="B298" i="2"/>
  <c r="F443" i="2"/>
  <c r="B55" i="2"/>
  <c r="B472" i="2"/>
  <c r="B365" i="2"/>
  <c r="F324" i="2"/>
  <c r="F374" i="2"/>
  <c r="F373" i="2"/>
  <c r="F394" i="2"/>
  <c r="F65" i="2"/>
  <c r="B366" i="2"/>
  <c r="F388" i="2"/>
  <c r="F220" i="2"/>
  <c r="B426" i="2"/>
  <c r="B405" i="2"/>
  <c r="B390" i="2"/>
  <c r="F482" i="2"/>
  <c r="B94" i="2"/>
  <c r="F448" i="2"/>
  <c r="B442" i="2"/>
  <c r="B89" i="2"/>
  <c r="B328" i="2"/>
  <c r="B354" i="2"/>
  <c r="B179" i="2"/>
  <c r="F372" i="2"/>
  <c r="B227" i="2"/>
  <c r="B192" i="2"/>
  <c r="F353" i="2"/>
  <c r="F64" i="2"/>
  <c r="F291" i="2"/>
  <c r="F92" i="2"/>
  <c r="B464" i="2"/>
  <c r="F475" i="2"/>
  <c r="F222" i="2"/>
  <c r="B142" i="2"/>
  <c r="F244" i="2"/>
  <c r="B281" i="2"/>
  <c r="F88" i="2"/>
  <c r="B283" i="2"/>
  <c r="F52" i="2"/>
  <c r="F321" i="2"/>
  <c r="F176" i="2"/>
  <c r="F216" i="2"/>
  <c r="F131" i="2"/>
  <c r="F89" i="2"/>
  <c r="F230" i="2"/>
  <c r="B327" i="2"/>
  <c r="F332" i="2"/>
  <c r="F62" i="2"/>
  <c r="F329" i="2"/>
  <c r="F100" i="2"/>
  <c r="B387" i="2"/>
  <c r="F431" i="2"/>
  <c r="F323" i="2"/>
  <c r="F37" i="2"/>
  <c r="F119" i="2"/>
  <c r="B404" i="2"/>
  <c r="B330" i="2"/>
  <c r="B375" i="2"/>
  <c r="B347" i="2"/>
  <c r="B430" i="2"/>
  <c r="F127" i="2"/>
  <c r="F325" i="2"/>
  <c r="F395" i="2"/>
  <c r="F124" i="2"/>
  <c r="B324" i="2"/>
  <c r="B291" i="2"/>
  <c r="F348" i="2"/>
  <c r="B401" i="2"/>
  <c r="B397" i="2"/>
  <c r="F481" i="2"/>
  <c r="F255" i="2"/>
  <c r="B67" i="2"/>
  <c r="F194" i="2"/>
  <c r="B402" i="2"/>
  <c r="B373" i="2"/>
  <c r="F364" i="2"/>
  <c r="F467" i="2"/>
  <c r="B131" i="2"/>
  <c r="B91" i="2"/>
  <c r="F54" i="2"/>
  <c r="F368" i="2"/>
  <c r="F55" i="2"/>
  <c r="F116" i="2"/>
  <c r="B424" i="2"/>
  <c r="B388" i="2"/>
  <c r="B62" i="2"/>
  <c r="B422" i="2"/>
  <c r="F288" i="2"/>
  <c r="F217" i="2"/>
  <c r="F322" i="2"/>
  <c r="F58" i="2"/>
  <c r="F393" i="2"/>
  <c r="F367" i="2"/>
  <c r="F403" i="2"/>
  <c r="B220" i="2"/>
  <c r="B364" i="2"/>
  <c r="B219" i="2"/>
  <c r="B127" i="2"/>
  <c r="B471" i="2"/>
  <c r="F440" i="2"/>
  <c r="B290" i="2"/>
  <c r="B150" i="2"/>
  <c r="F366" i="2"/>
  <c r="B69" i="2"/>
  <c r="B97" i="2"/>
  <c r="B66" i="2"/>
  <c r="B323" i="2"/>
  <c r="B95" i="2"/>
  <c r="B441" i="2"/>
  <c r="B468" i="2"/>
  <c r="F147" i="2"/>
  <c r="B263" i="2"/>
  <c r="B484" i="2"/>
  <c r="B164" i="2"/>
  <c r="F442" i="2"/>
  <c r="B119" i="2"/>
  <c r="F352" i="2"/>
  <c r="F402" i="2"/>
  <c r="F472" i="2"/>
  <c r="F466" i="2"/>
  <c r="F298" i="2"/>
  <c r="B63" i="2"/>
  <c r="B358" i="2"/>
  <c r="B476" i="2"/>
  <c r="B474" i="2"/>
  <c r="F375" i="2"/>
  <c r="B296" i="2"/>
  <c r="B225" i="2"/>
  <c r="F61" i="2"/>
  <c r="B391" i="2"/>
  <c r="F463" i="2"/>
  <c r="F464" i="2"/>
  <c r="B425" i="2"/>
  <c r="F422" i="2"/>
  <c r="F260" i="2"/>
  <c r="B129" i="2"/>
  <c r="F449" i="2"/>
  <c r="F465" i="2"/>
  <c r="B229" i="2"/>
  <c r="F165" i="2"/>
  <c r="B448" i="2"/>
  <c r="B480" i="2"/>
  <c r="F150" i="2"/>
  <c r="F289" i="2"/>
  <c r="F57" i="2"/>
  <c r="F351" i="2"/>
  <c r="F426" i="2"/>
  <c r="F259" i="2"/>
  <c r="B54" i="2"/>
  <c r="F349" i="2"/>
  <c r="F370" i="2"/>
  <c r="B423" i="2"/>
  <c r="F97" i="2"/>
  <c r="B194" i="2"/>
  <c r="F346" i="2"/>
  <c r="B409" i="2"/>
  <c r="B475" i="2"/>
  <c r="B410" i="2"/>
  <c r="F286" i="2"/>
  <c r="F210" i="2"/>
  <c r="F280" i="2"/>
  <c r="F213" i="2"/>
  <c r="B212" i="2"/>
  <c r="B313" i="2"/>
  <c r="F145" i="2"/>
  <c r="F320" i="2"/>
  <c r="B208" i="2"/>
  <c r="F314" i="2"/>
  <c r="F215" i="2"/>
  <c r="F429" i="2"/>
  <c r="F256" i="2"/>
  <c r="B446" i="2"/>
  <c r="B177" i="2"/>
  <c r="B478" i="2"/>
  <c r="F120" i="2"/>
  <c r="B436" i="2"/>
  <c r="B374" i="2"/>
  <c r="B470" i="2"/>
  <c r="B481" i="2"/>
  <c r="B226" i="2"/>
  <c r="F225" i="2"/>
  <c r="F362" i="2"/>
  <c r="F357" i="2"/>
  <c r="F446" i="2"/>
  <c r="F229" i="2"/>
  <c r="B34" i="2"/>
  <c r="B332" i="2"/>
  <c r="F387" i="2"/>
  <c r="B460" i="2"/>
  <c r="B300" i="2"/>
  <c r="B217" i="2"/>
  <c r="B435" i="2"/>
  <c r="B71" i="2"/>
  <c r="F195" i="2"/>
  <c r="F391" i="2"/>
  <c r="B368" i="2"/>
  <c r="F90" i="2"/>
  <c r="F365" i="2"/>
  <c r="B264" i="2"/>
  <c r="F263" i="2"/>
  <c r="F480" i="2"/>
  <c r="F359" i="2"/>
  <c r="F438" i="2"/>
  <c r="B123" i="2"/>
  <c r="F427" i="2"/>
  <c r="F347" i="2"/>
  <c r="F300" i="2"/>
  <c r="B396" i="2"/>
  <c r="B147" i="2"/>
  <c r="B221" i="2"/>
  <c r="B124" i="2"/>
  <c r="F423" i="2"/>
  <c r="F257" i="2"/>
  <c r="B33" i="2"/>
  <c r="F445" i="2"/>
  <c r="B479" i="2"/>
  <c r="F479" i="2"/>
  <c r="B149" i="2"/>
  <c r="B116" i="2"/>
  <c r="F436" i="2"/>
  <c r="F163" i="2"/>
  <c r="B125" i="2"/>
  <c r="B406" i="2"/>
  <c r="F254" i="2"/>
  <c r="F447" i="2"/>
  <c r="F63" i="2"/>
  <c r="F439" i="2"/>
  <c r="B447" i="2"/>
  <c r="B255" i="2"/>
  <c r="B117" i="2"/>
  <c r="F123" i="2"/>
  <c r="B467" i="2"/>
  <c r="F95" i="2"/>
  <c r="B56" i="2"/>
  <c r="B165" i="2"/>
  <c r="F424" i="2"/>
  <c r="F56" i="2"/>
  <c r="F35" i="2"/>
  <c r="B350" i="2"/>
  <c r="F435" i="2"/>
  <c r="B465" i="2"/>
  <c r="F444" i="2"/>
  <c r="B349" i="2"/>
  <c r="F66" i="2"/>
  <c r="B407" i="2"/>
  <c r="B439" i="2"/>
  <c r="F125" i="2"/>
  <c r="F371" i="2"/>
  <c r="F326" i="2"/>
  <c r="F398" i="2"/>
  <c r="F399" i="2"/>
  <c r="B122" i="2"/>
  <c r="B485" i="2"/>
  <c r="F101" i="2"/>
  <c r="F477" i="2"/>
  <c r="B222" i="2"/>
  <c r="B258" i="2"/>
  <c r="B434" i="2"/>
  <c r="B444" i="2"/>
  <c r="B394" i="2"/>
  <c r="F406" i="2"/>
  <c r="F33" i="2"/>
  <c r="F405" i="2"/>
  <c r="F361" i="2"/>
  <c r="B449" i="2"/>
  <c r="F328" i="2"/>
  <c r="F369" i="2"/>
  <c r="B370" i="2"/>
  <c r="F290" i="2"/>
  <c r="B356" i="2"/>
  <c r="F441" i="2"/>
  <c r="F129" i="2"/>
  <c r="F409" i="2"/>
  <c r="F126" i="2"/>
  <c r="F177" i="2"/>
  <c r="B162" i="2"/>
  <c r="B429" i="2"/>
  <c r="F59" i="2"/>
  <c r="B99" i="2"/>
  <c r="B322" i="2"/>
  <c r="B352" i="2"/>
  <c r="F407" i="2"/>
  <c r="B411" i="2"/>
  <c r="F180" i="2"/>
  <c r="B178" i="2"/>
  <c r="B214" i="2"/>
  <c r="B206" i="2"/>
  <c r="F144" i="2"/>
  <c r="F311" i="2"/>
  <c r="B243" i="2"/>
  <c r="F243" i="2"/>
  <c r="B53" i="2"/>
  <c r="B241" i="2"/>
  <c r="F283" i="2"/>
  <c r="B120" i="2"/>
  <c r="B261" i="2"/>
  <c r="F468" i="2"/>
  <c r="F478" i="2"/>
  <c r="F299" i="2"/>
  <c r="F396" i="2"/>
  <c r="F386" i="2"/>
  <c r="F118" i="2"/>
  <c r="B326" i="2"/>
  <c r="B359" i="2"/>
  <c r="B70" i="2"/>
  <c r="B253" i="2"/>
  <c r="F434" i="2"/>
  <c r="F460" i="2"/>
  <c r="F71" i="2"/>
  <c r="B427" i="2"/>
  <c r="B438" i="2"/>
  <c r="F218" i="2"/>
  <c r="F262" i="2"/>
  <c r="B260" i="2"/>
  <c r="F392" i="2"/>
  <c r="F360" i="2"/>
  <c r="F98" i="2"/>
  <c r="B36" i="2"/>
  <c r="B98" i="2"/>
  <c r="F93" i="2"/>
  <c r="F334" i="2"/>
  <c r="F149" i="2"/>
  <c r="B100" i="2"/>
  <c r="B223" i="2"/>
  <c r="F292" i="2"/>
  <c r="F428" i="2"/>
  <c r="F350" i="2"/>
  <c r="F258" i="2"/>
  <c r="F474" i="2"/>
  <c r="F96" i="2"/>
  <c r="F473" i="2"/>
  <c r="B353" i="2"/>
  <c r="F130" i="2"/>
  <c r="F253" i="2"/>
  <c r="B228" i="2"/>
  <c r="F356" i="2"/>
  <c r="B346" i="2"/>
  <c r="F122" i="2"/>
  <c r="B395" i="2"/>
  <c r="F226" i="2"/>
  <c r="F408" i="2"/>
  <c r="B35" i="2"/>
  <c r="B193" i="2"/>
  <c r="F483" i="2"/>
  <c r="B289" i="2"/>
  <c r="B445" i="2"/>
  <c r="B230" i="2"/>
  <c r="F355" i="2"/>
  <c r="F404" i="2"/>
  <c r="B469" i="2"/>
  <c r="F224" i="2"/>
  <c r="B400" i="2"/>
  <c r="B64" i="2"/>
  <c r="B477" i="2"/>
  <c r="F192" i="2"/>
  <c r="F425" i="2"/>
  <c r="B466" i="2"/>
  <c r="B224" i="2"/>
  <c r="F294" i="2"/>
  <c r="B60" i="2"/>
  <c r="F471" i="2"/>
  <c r="B262" i="2"/>
  <c r="B428" i="2"/>
  <c r="B331" i="2"/>
  <c r="B363" i="2"/>
  <c r="F117" i="2"/>
  <c r="F128" i="2"/>
  <c r="B432" i="2"/>
  <c r="F261" i="2"/>
  <c r="B90" i="2"/>
  <c r="F70" i="2"/>
  <c r="B360" i="2"/>
  <c r="F221" i="2"/>
  <c r="F121" i="2"/>
  <c r="B265" i="2"/>
  <c r="B58" i="2"/>
  <c r="F91" i="2"/>
  <c r="B292" i="2"/>
  <c r="F354" i="2"/>
  <c r="F164" i="2"/>
  <c r="B437" i="2"/>
  <c r="F486" i="2"/>
  <c r="F223" i="2"/>
  <c r="B399" i="2"/>
  <c r="F297" i="2"/>
  <c r="F485" i="2"/>
  <c r="F430" i="2"/>
  <c r="B118" i="2"/>
  <c r="B259" i="2"/>
  <c r="F433" i="2"/>
  <c r="F227" i="2"/>
  <c r="F228" i="2"/>
  <c r="B369" i="2"/>
  <c r="B299" i="2"/>
  <c r="F363" i="2"/>
  <c r="B59" i="2"/>
  <c r="F94" i="2"/>
  <c r="F36" i="2"/>
  <c r="B288" i="2"/>
  <c r="B96" i="2"/>
  <c r="B334" i="2"/>
  <c r="F410" i="2"/>
  <c r="F400" i="2"/>
  <c r="B256" i="2"/>
  <c r="F330" i="2"/>
  <c r="B130" i="2"/>
  <c r="F327" i="2"/>
  <c r="B65" i="2"/>
  <c r="F179" i="2"/>
  <c r="F462" i="2"/>
  <c r="B242" i="2"/>
  <c r="B345" i="2"/>
  <c r="B87" i="2"/>
  <c r="B278" i="2"/>
  <c r="B215" i="2"/>
  <c r="B210" i="2"/>
  <c r="B286" i="2"/>
  <c r="F212" i="2"/>
  <c r="B279" i="2"/>
  <c r="B211" i="2"/>
  <c r="B319" i="2"/>
  <c r="F161" i="2"/>
  <c r="B88" i="2"/>
  <c r="B244" i="2"/>
  <c r="B209" i="2"/>
  <c r="F241" i="2"/>
  <c r="F143" i="2"/>
  <c r="B247" i="2"/>
  <c r="F209" i="2"/>
  <c r="B216" i="2"/>
  <c r="F315" i="2"/>
  <c r="B316" i="2"/>
  <c r="F312" i="2"/>
  <c r="B213" i="2"/>
  <c r="F317" i="2"/>
  <c r="B320" i="2"/>
  <c r="F278" i="2"/>
  <c r="F53" i="2"/>
  <c r="F285" i="2"/>
  <c r="B143" i="2"/>
  <c r="B280" i="2"/>
  <c r="B191" i="2"/>
  <c r="B145" i="2"/>
  <c r="F87" i="2"/>
  <c r="F214" i="2"/>
  <c r="B176" i="2"/>
  <c r="F247" i="2"/>
  <c r="F211" i="2"/>
  <c r="F248" i="2"/>
  <c r="F279" i="2"/>
  <c r="F245" i="2"/>
  <c r="B161" i="2"/>
  <c r="F284" i="2"/>
  <c r="B312" i="2"/>
  <c r="B284" i="2"/>
  <c r="B321" i="2"/>
  <c r="F319" i="2"/>
  <c r="F316" i="2"/>
  <c r="F115" i="2"/>
  <c r="B32" i="2"/>
  <c r="F142" i="2"/>
  <c r="F32" i="2"/>
  <c r="F246" i="2"/>
  <c r="B318" i="2"/>
  <c r="F191" i="2"/>
  <c r="F287" i="2"/>
  <c r="B249" i="2"/>
  <c r="B314" i="2"/>
  <c r="B251" i="2"/>
  <c r="F242" i="2"/>
  <c r="F146" i="2"/>
  <c r="F251" i="2"/>
  <c r="F252" i="2"/>
  <c r="F318" i="2"/>
  <c r="F250" i="2"/>
  <c r="F282" i="2"/>
  <c r="F276" i="2"/>
  <c r="B282" i="2"/>
  <c r="F277" i="2"/>
  <c r="B207" i="2"/>
  <c r="B285" i="2"/>
  <c r="F206" i="2"/>
  <c r="B317" i="2"/>
  <c r="B115" i="2"/>
  <c r="B246" i="2"/>
  <c r="B245" i="2"/>
  <c r="B276" i="2"/>
  <c r="F249" i="2"/>
  <c r="F345" i="2"/>
  <c r="B52" i="2"/>
  <c r="B315" i="2"/>
  <c r="B311" i="2"/>
  <c r="B252" i="2"/>
  <c r="B144" i="2"/>
  <c r="B248" i="2"/>
  <c r="B287" i="2"/>
  <c r="B277" i="2"/>
  <c r="F313" i="2"/>
  <c r="F207" i="2"/>
  <c r="F208" i="2"/>
  <c r="F281" i="2"/>
  <c r="B250" i="2"/>
  <c r="B146" i="2"/>
  <c r="F25" i="2"/>
  <c r="B86" i="2"/>
  <c r="B25" i="2"/>
  <c r="F82" i="2"/>
  <c r="F49" i="2"/>
  <c r="B30" i="2"/>
  <c r="B26" i="2"/>
  <c r="B84" i="2"/>
  <c r="F28" i="2"/>
  <c r="B113" i="2"/>
  <c r="B112" i="2"/>
  <c r="B82" i="2"/>
  <c r="B50" i="2"/>
  <c r="F112" i="2"/>
  <c r="B24" i="2"/>
  <c r="F27" i="2"/>
  <c r="B31" i="2"/>
  <c r="B28" i="2"/>
  <c r="F26" i="2"/>
  <c r="F113" i="2"/>
  <c r="B49" i="2"/>
  <c r="B29" i="2"/>
  <c r="F30" i="2"/>
  <c r="F50" i="2"/>
  <c r="F114" i="2"/>
  <c r="B51" i="2"/>
  <c r="F24" i="2"/>
  <c r="B83" i="2"/>
  <c r="B85" i="2"/>
  <c r="F86" i="2"/>
  <c r="B114" i="2"/>
  <c r="F31" i="2"/>
  <c r="F51" i="2"/>
  <c r="F48" i="2"/>
  <c r="F83" i="2"/>
  <c r="B48" i="2"/>
  <c r="F85" i="2"/>
  <c r="B27" i="2"/>
  <c r="F84" i="2"/>
  <c r="F29" i="2"/>
  <c r="F376" i="2"/>
  <c r="F231" i="2"/>
  <c r="F301" i="2"/>
  <c r="F196" i="2"/>
  <c r="F151" i="2"/>
  <c r="F266" i="2"/>
  <c r="F166" i="2"/>
  <c r="F487" i="2"/>
  <c r="F412" i="2"/>
  <c r="F335" i="2"/>
  <c r="F450" i="2"/>
  <c r="F181" i="2"/>
  <c r="F132" i="2"/>
  <c r="F102" i="2"/>
  <c r="F72" i="2"/>
  <c r="J10" i="5"/>
  <c r="I10" i="5"/>
  <c r="H10" i="5"/>
  <c r="C6" i="5"/>
  <c r="C4" i="5"/>
  <c r="J38" i="2"/>
  <c r="C36" i="1"/>
  <c r="I38" i="2"/>
  <c r="C23" i="1"/>
  <c r="H38" i="2"/>
  <c r="C18" i="1"/>
  <c r="C20" i="2"/>
  <c r="C18" i="2"/>
  <c r="B3" i="2"/>
  <c r="C39" i="1"/>
  <c r="C14" i="1"/>
  <c r="C13" i="1"/>
  <c r="C12" i="1"/>
  <c r="C11" i="1"/>
  <c r="C10" i="1"/>
  <c r="C9" i="1"/>
  <c r="B23" i="2"/>
  <c r="F23" i="2"/>
  <c r="F9" i="5"/>
  <c r="B9" i="5"/>
  <c r="C27" i="1"/>
  <c r="C29" i="1"/>
  <c r="C31" i="1"/>
  <c r="C32" i="1"/>
  <c r="C17" i="1"/>
  <c r="C28" i="1"/>
  <c r="C37" i="1"/>
  <c r="C19" i="1"/>
  <c r="C22" i="1"/>
  <c r="C30" i="1"/>
  <c r="C38" i="1"/>
  <c r="C20" i="1"/>
  <c r="C33" i="1"/>
  <c r="C34" i="1"/>
  <c r="C35" i="1"/>
  <c r="F38" i="2"/>
  <c r="C24" i="1"/>
  <c r="F10" i="5"/>
  <c r="C16" i="1"/>
  <c r="C26" i="1"/>
  <c r="B10" i="2"/>
  <c r="C7" i="1"/>
  <c r="B9" i="2"/>
  <c r="C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de inicio del proceso,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1" authorId="1" shapeId="0" xr:uid="{00000000-0006-0000-0100-000015000000}">
      <text>
        <r>
          <rPr>
            <sz val="11"/>
            <color theme="1"/>
            <rFont val="Calibri"/>
            <family val="2"/>
            <scheme val="minor"/>
          </rPr>
          <t>Introducir un texto con el nombre o referencia de la contratación</t>
        </r>
      </text>
    </comment>
    <comment ref="B41" authorId="1" shapeId="0" xr:uid="{00000000-0006-0000-0100-000016000000}">
      <text>
        <r>
          <rPr>
            <sz val="11"/>
            <color theme="1"/>
            <rFont val="Calibri"/>
            <family val="2"/>
            <scheme val="minor"/>
          </rPr>
          <t>Introduzca un texto con la finalidad de la contratación</t>
        </r>
      </text>
    </comment>
    <comment ref="C41" authorId="1" shapeId="0" xr:uid="{00000000-0006-0000-0100-000017000000}">
      <text>
        <r>
          <rPr>
            <sz val="11"/>
            <color theme="1"/>
            <rFont val="Calibri"/>
            <family val="2"/>
            <scheme val="minor"/>
          </rPr>
          <t>Seleccionar un valor del listado</t>
        </r>
      </text>
    </comment>
    <comment ref="D41" authorId="1" shapeId="0" xr:uid="{00000000-0006-0000-0100-000018000000}">
      <text>
        <r>
          <rPr>
            <sz val="11"/>
            <color theme="1"/>
            <rFont val="Calibri"/>
            <family val="2"/>
            <scheme val="minor"/>
          </rPr>
          <t>Seleccione el tipo de procedimiento</t>
        </r>
      </text>
    </comment>
    <comment ref="E41" authorId="1" shapeId="0" xr:uid="{00000000-0006-0000-0100-000019000000}">
      <text>
        <r>
          <rPr>
            <sz val="11"/>
            <color theme="1"/>
            <rFont val="Calibri"/>
            <family val="2"/>
            <scheme val="minor"/>
          </rPr>
          <t>Seleccione un valor de la lista</t>
        </r>
      </text>
    </comment>
    <comment ref="F41" authorId="2" shapeId="0" xr:uid="{00000000-0006-0000-0100-00001A000000}">
      <text>
        <r>
          <rPr>
            <sz val="11"/>
            <color theme="1"/>
            <rFont val="Calibri"/>
            <family val="2"/>
            <scheme val="minor"/>
          </rPr>
          <t>Introduzca el código SNIP</t>
        </r>
      </text>
    </comment>
    <comment ref="C42" authorId="1" shapeId="0" xr:uid="{00000000-0006-0000-0100-00001B000000}">
      <text>
        <r>
          <rPr>
            <sz val="11"/>
            <color theme="1"/>
            <rFont val="Calibri"/>
            <family val="2"/>
            <scheme val="minor"/>
          </rPr>
          <t>Introduzca la fecha de inicio del proceso, en formato dd-mm-aaaa</t>
        </r>
      </text>
    </comment>
    <comment ref="F42"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1D000000}">
      <text/>
    </comment>
    <comment ref="C44" authorId="1" shapeId="0" xr:uid="{00000000-0006-0000-0100-00001E000000}">
      <text>
        <r>
          <rPr>
            <sz val="11"/>
            <color theme="1"/>
            <rFont val="Calibri"/>
            <family val="2"/>
            <scheme val="minor"/>
          </rPr>
          <t>Introduzca la fecha de inicio del proceso, en formato dd-mm-aaaa</t>
        </r>
      </text>
    </comment>
    <comment ref="F44" authorId="1" shapeId="0" xr:uid="{00000000-0006-0000-0100-00001F000000}">
      <text/>
    </comment>
    <comment ref="F45" authorId="1" shapeId="0" xr:uid="{00000000-0006-0000-0100-000020000000}">
      <text/>
    </comment>
    <comment ref="A47" authorId="2" shapeId="0" xr:uid="{00000000-0006-0000-0100-000021000000}">
      <text>
        <r>
          <rPr>
            <sz val="11"/>
            <color theme="1"/>
            <rFont val="Calibri"/>
            <family val="2"/>
            <scheme val="minor"/>
          </rPr>
          <t>Introduzca un codigo UNSPSC</t>
        </r>
      </text>
    </comment>
    <comment ref="B47" authorId="2" shapeId="0" xr:uid="{00000000-0006-0000-0100-000022000000}">
      <text>
        <r>
          <rPr>
            <sz val="11"/>
            <color theme="1"/>
            <rFont val="Calibri"/>
            <family val="2"/>
            <scheme val="minor"/>
          </rPr>
          <t>Descripción calculada automáticamente a partir de código del artículo</t>
        </r>
      </text>
    </comment>
    <comment ref="C47" authorId="2" shapeId="0" xr:uid="{00000000-0006-0000-0100-000023000000}">
      <text>
        <r>
          <rPr>
            <sz val="11"/>
            <color theme="1"/>
            <rFont val="Calibri"/>
            <family val="2"/>
            <scheme val="minor"/>
          </rPr>
          <t>Seleccione un valor de la lista</t>
        </r>
      </text>
    </comment>
    <comment ref="D47" authorId="2" shapeId="0" xr:uid="{00000000-0006-0000-0100-000024000000}">
      <text>
        <r>
          <rPr>
            <sz val="11"/>
            <color theme="1"/>
            <rFont val="Calibri"/>
            <family val="2"/>
            <scheme val="minor"/>
          </rPr>
          <t>Introduzca un número con dos decimales como máximo. Debe ser igual o mayor a la "Cantidad Real Consumida"</t>
        </r>
      </text>
    </comment>
    <comment ref="E47" authorId="2" shapeId="0" xr:uid="{00000000-0006-0000-0100-000025000000}">
      <text>
        <r>
          <rPr>
            <sz val="11"/>
            <color theme="1"/>
            <rFont val="Calibri"/>
            <family val="2"/>
            <scheme val="minor"/>
          </rPr>
          <t>Introduzca un número con dos decimales como máximo</t>
        </r>
      </text>
    </comment>
    <comment ref="F47" authorId="2" shapeId="0" xr:uid="{00000000-0006-0000-0100-000026000000}">
      <text>
        <r>
          <rPr>
            <sz val="11"/>
            <color theme="1"/>
            <rFont val="Calibri"/>
            <family val="2"/>
            <scheme val="minor"/>
          </rPr>
          <t>Monto calculado automáticamente por el sistema</t>
        </r>
      </text>
    </comment>
    <comment ref="A75" authorId="1" shapeId="0" xr:uid="{00000000-0006-0000-0100-000027000000}">
      <text>
        <r>
          <rPr>
            <sz val="11"/>
            <color theme="1"/>
            <rFont val="Calibri"/>
            <family val="2"/>
            <scheme val="minor"/>
          </rPr>
          <t>Introducir un texto con el nombre o referencia de la contratación</t>
        </r>
      </text>
    </comment>
    <comment ref="B75" authorId="1" shapeId="0" xr:uid="{00000000-0006-0000-0100-000028000000}">
      <text>
        <r>
          <rPr>
            <sz val="11"/>
            <color theme="1"/>
            <rFont val="Calibri"/>
            <family val="2"/>
            <scheme val="minor"/>
          </rPr>
          <t>Introduzca un texto con la finalidad de la contratación</t>
        </r>
      </text>
    </comment>
    <comment ref="C75" authorId="2" shapeId="0" xr:uid="{00000000-0006-0000-0100-000029000000}">
      <text>
        <r>
          <rPr>
            <sz val="11"/>
            <color theme="1"/>
            <rFont val="Calibri"/>
            <family val="2"/>
            <scheme val="minor"/>
          </rPr>
          <t>Seleccionar un valor del listado</t>
        </r>
      </text>
    </comment>
    <comment ref="D75" authorId="1" shapeId="0" xr:uid="{00000000-0006-0000-0100-00002A000000}">
      <text>
        <r>
          <rPr>
            <sz val="11"/>
            <color theme="1"/>
            <rFont val="Calibri"/>
            <family val="2"/>
            <scheme val="minor"/>
          </rPr>
          <t>Seleccione el tipo de procedimiento</t>
        </r>
      </text>
    </comment>
    <comment ref="E75" authorId="2" shapeId="0" xr:uid="{00000000-0006-0000-0100-00002B000000}">
      <text>
        <r>
          <rPr>
            <sz val="11"/>
            <color theme="1"/>
            <rFont val="Calibri"/>
            <family val="2"/>
            <scheme val="minor"/>
          </rPr>
          <t>Seleccione un valor de la lista</t>
        </r>
      </text>
    </comment>
    <comment ref="F75" authorId="2" shapeId="0" xr:uid="{00000000-0006-0000-0100-00002C000000}">
      <text>
        <r>
          <rPr>
            <sz val="11"/>
            <color theme="1"/>
            <rFont val="Calibri"/>
            <family val="2"/>
            <scheme val="minor"/>
          </rPr>
          <t>Introduzca el código SNIP</t>
        </r>
      </text>
    </comment>
    <comment ref="C76" authorId="2" shapeId="0" xr:uid="{00000000-0006-0000-0100-00002D000000}">
      <text>
        <r>
          <rPr>
            <sz val="11"/>
            <color theme="1"/>
            <rFont val="Calibri"/>
            <family val="2"/>
            <scheme val="minor"/>
          </rPr>
          <t>Introduzca la fecha de inicio del proceso, en formato dd-mm-aaaa</t>
        </r>
      </text>
    </comment>
    <comment ref="F76"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2F000000}">
      <text/>
    </comment>
    <comment ref="C78" authorId="2" shapeId="0" xr:uid="{00000000-0006-0000-0100-000030000000}">
      <text>
        <r>
          <rPr>
            <sz val="11"/>
            <color theme="1"/>
            <rFont val="Calibri"/>
            <family val="2"/>
            <scheme val="minor"/>
          </rPr>
          <t>Introduzca la fecha de inicio del proceso, en formato dd-mm-aaaa</t>
        </r>
      </text>
    </comment>
    <comment ref="F78" authorId="1" shapeId="0" xr:uid="{00000000-0006-0000-0100-000031000000}">
      <text/>
    </comment>
    <comment ref="F79" authorId="1" shapeId="0" xr:uid="{00000000-0006-0000-0100-000032000000}">
      <text/>
    </comment>
    <comment ref="A81" authorId="2" shapeId="0" xr:uid="{00000000-0006-0000-0100-000033000000}">
      <text>
        <r>
          <rPr>
            <sz val="11"/>
            <color theme="1"/>
            <rFont val="Calibri"/>
            <family val="2"/>
            <scheme val="minor"/>
          </rPr>
          <t>Introduzca un codigo UNSPSC</t>
        </r>
      </text>
    </comment>
    <comment ref="B81" authorId="2" shapeId="0" xr:uid="{00000000-0006-0000-0100-000034000000}">
      <text>
        <r>
          <rPr>
            <sz val="11"/>
            <color theme="1"/>
            <rFont val="Calibri"/>
            <family val="2"/>
            <scheme val="minor"/>
          </rPr>
          <t>Descripción calculada automáticamente a partir de código del artículo</t>
        </r>
      </text>
    </comment>
    <comment ref="C81" authorId="2" shapeId="0" xr:uid="{00000000-0006-0000-0100-000035000000}">
      <text>
        <r>
          <rPr>
            <sz val="11"/>
            <color theme="1"/>
            <rFont val="Calibri"/>
            <family val="2"/>
            <scheme val="minor"/>
          </rPr>
          <t>Seleccione un valor de la lista</t>
        </r>
      </text>
    </comment>
    <comment ref="D81" authorId="2" shapeId="0" xr:uid="{00000000-0006-0000-0100-000036000000}">
      <text>
        <r>
          <rPr>
            <sz val="11"/>
            <color theme="1"/>
            <rFont val="Calibri"/>
            <family val="2"/>
            <scheme val="minor"/>
          </rPr>
          <t>Introduzca un número con dos decimales como máximo. Debe ser igual o mayor a la "Cantidad Real Consumida"</t>
        </r>
      </text>
    </comment>
    <comment ref="E81" authorId="2" shapeId="0" xr:uid="{00000000-0006-0000-0100-000037000000}">
      <text>
        <r>
          <rPr>
            <sz val="11"/>
            <color theme="1"/>
            <rFont val="Calibri"/>
            <family val="2"/>
            <scheme val="minor"/>
          </rPr>
          <t>Introduzca un número con dos decimales como máximo</t>
        </r>
      </text>
    </comment>
    <comment ref="F81" authorId="2" shapeId="0" xr:uid="{00000000-0006-0000-0100-000038000000}">
      <text>
        <r>
          <rPr>
            <sz val="11"/>
            <color theme="1"/>
            <rFont val="Calibri"/>
            <family val="2"/>
            <scheme val="minor"/>
          </rPr>
          <t>Monto calculado automáticamente por el sistema</t>
        </r>
      </text>
    </comment>
    <comment ref="A105" authorId="1" shapeId="0" xr:uid="{00000000-0006-0000-0100-000039000000}">
      <text>
        <r>
          <rPr>
            <sz val="11"/>
            <color theme="1"/>
            <rFont val="Calibri"/>
            <family val="2"/>
            <scheme val="minor"/>
          </rPr>
          <t>Introducir un texto con el nombre o referencia de la contratación</t>
        </r>
      </text>
    </comment>
    <comment ref="B105" authorId="1" shapeId="0" xr:uid="{00000000-0006-0000-0100-00003A000000}">
      <text>
        <r>
          <rPr>
            <sz val="11"/>
            <color theme="1"/>
            <rFont val="Calibri"/>
            <family val="2"/>
            <scheme val="minor"/>
          </rPr>
          <t>Introduzca un texto con la finalidad de la contratación</t>
        </r>
      </text>
    </comment>
    <comment ref="C105" authorId="2" shapeId="0" xr:uid="{00000000-0006-0000-0100-00003B000000}">
      <text>
        <r>
          <rPr>
            <sz val="11"/>
            <color theme="1"/>
            <rFont val="Calibri"/>
            <family val="2"/>
            <scheme val="minor"/>
          </rPr>
          <t>Seleccionar un valor del listado</t>
        </r>
      </text>
    </comment>
    <comment ref="D105" authorId="1" shapeId="0" xr:uid="{00000000-0006-0000-0100-00003C000000}">
      <text>
        <r>
          <rPr>
            <sz val="11"/>
            <color theme="1"/>
            <rFont val="Calibri"/>
            <family val="2"/>
            <scheme val="minor"/>
          </rPr>
          <t>Seleccione el tipo de procedimiento</t>
        </r>
      </text>
    </comment>
    <comment ref="E105" authorId="2" shapeId="0" xr:uid="{00000000-0006-0000-0100-00003D000000}">
      <text>
        <r>
          <rPr>
            <sz val="11"/>
            <color theme="1"/>
            <rFont val="Calibri"/>
            <family val="2"/>
            <scheme val="minor"/>
          </rPr>
          <t>Seleccione un valor de la lista</t>
        </r>
      </text>
    </comment>
    <comment ref="F105" authorId="2" shapeId="0" xr:uid="{00000000-0006-0000-0100-00003E000000}">
      <text>
        <r>
          <rPr>
            <sz val="11"/>
            <color theme="1"/>
            <rFont val="Calibri"/>
            <family val="2"/>
            <scheme val="minor"/>
          </rPr>
          <t>Introduzca el código SNIP</t>
        </r>
      </text>
    </comment>
    <comment ref="C106" authorId="2" shapeId="0" xr:uid="{00000000-0006-0000-0100-00003F000000}">
      <text>
        <r>
          <rPr>
            <sz val="11"/>
            <color theme="1"/>
            <rFont val="Calibri"/>
            <family val="2"/>
            <scheme val="minor"/>
          </rPr>
          <t>Introduzca la fecha de inicio del proceso, en formato dd-mm-aaaa</t>
        </r>
      </text>
    </comment>
    <comment ref="F106"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00000000-0006-0000-0100-000041000000}">
      <text/>
    </comment>
    <comment ref="C108" authorId="2" shapeId="0" xr:uid="{00000000-0006-0000-0100-000042000000}">
      <text>
        <r>
          <rPr>
            <sz val="11"/>
            <color theme="1"/>
            <rFont val="Calibri"/>
            <family val="2"/>
            <scheme val="minor"/>
          </rPr>
          <t>Introduzca la fecha de inicio del proceso, en formato dd-mm-aaaa</t>
        </r>
      </text>
    </comment>
    <comment ref="F108" authorId="1" shapeId="0" xr:uid="{00000000-0006-0000-0100-000043000000}">
      <text/>
    </comment>
    <comment ref="F109" authorId="1" shapeId="0" xr:uid="{00000000-0006-0000-0100-000044000000}">
      <text/>
    </comment>
    <comment ref="A111" authorId="2" shapeId="0" xr:uid="{00000000-0006-0000-0100-000045000000}">
      <text>
        <r>
          <rPr>
            <sz val="11"/>
            <color theme="1"/>
            <rFont val="Calibri"/>
            <family val="2"/>
            <scheme val="minor"/>
          </rPr>
          <t>Introduzca un codigo UNSPSC</t>
        </r>
      </text>
    </comment>
    <comment ref="B111" authorId="2" shapeId="0" xr:uid="{00000000-0006-0000-0100-000046000000}">
      <text>
        <r>
          <rPr>
            <sz val="11"/>
            <color theme="1"/>
            <rFont val="Calibri"/>
            <family val="2"/>
            <scheme val="minor"/>
          </rPr>
          <t>Descripción calculada automáticamente a partir de código del artículo</t>
        </r>
      </text>
    </comment>
    <comment ref="C111" authorId="2" shapeId="0" xr:uid="{00000000-0006-0000-0100-000047000000}">
      <text>
        <r>
          <rPr>
            <sz val="11"/>
            <color theme="1"/>
            <rFont val="Calibri"/>
            <family val="2"/>
            <scheme val="minor"/>
          </rPr>
          <t>Seleccione un valor de la lista</t>
        </r>
      </text>
    </comment>
    <comment ref="D111" authorId="2" shapeId="0" xr:uid="{00000000-0006-0000-0100-000048000000}">
      <text>
        <r>
          <rPr>
            <sz val="11"/>
            <color theme="1"/>
            <rFont val="Calibri"/>
            <family val="2"/>
            <scheme val="minor"/>
          </rPr>
          <t>Introduzca un número con dos decimales como máximo. Debe ser igual o mayor a la "Cantidad Real Consumida"</t>
        </r>
      </text>
    </comment>
    <comment ref="E111" authorId="2" shapeId="0" xr:uid="{00000000-0006-0000-0100-000049000000}">
      <text>
        <r>
          <rPr>
            <sz val="11"/>
            <color theme="1"/>
            <rFont val="Calibri"/>
            <family val="2"/>
            <scheme val="minor"/>
          </rPr>
          <t>Introduzca un número con dos decimales como máximo</t>
        </r>
      </text>
    </comment>
    <comment ref="F111" authorId="2" shapeId="0" xr:uid="{00000000-0006-0000-0100-00004A000000}">
      <text>
        <r>
          <rPr>
            <sz val="11"/>
            <color theme="1"/>
            <rFont val="Calibri"/>
            <family val="2"/>
            <scheme val="minor"/>
          </rPr>
          <t>Monto calculado automáticamente por el sistema</t>
        </r>
      </text>
    </comment>
    <comment ref="A135" authorId="2" shapeId="0" xr:uid="{00000000-0006-0000-0100-00004B000000}">
      <text>
        <r>
          <rPr>
            <sz val="11"/>
            <color theme="1"/>
            <rFont val="Calibri"/>
            <family val="2"/>
            <scheme val="minor"/>
          </rPr>
          <t>Introducir un texto con el nombre o referencia de la contratación</t>
        </r>
      </text>
    </comment>
    <comment ref="B135" authorId="1" shapeId="0" xr:uid="{00000000-0006-0000-0100-00004C000000}">
      <text>
        <r>
          <rPr>
            <sz val="11"/>
            <color theme="1"/>
            <rFont val="Calibri"/>
            <family val="2"/>
            <scheme val="minor"/>
          </rPr>
          <t>Introduzca un texto con la finalidad de la contratación</t>
        </r>
      </text>
    </comment>
    <comment ref="C135" authorId="2" shapeId="0" xr:uid="{00000000-0006-0000-0100-00004D000000}">
      <text>
        <r>
          <rPr>
            <sz val="11"/>
            <color theme="1"/>
            <rFont val="Calibri"/>
            <family val="2"/>
            <scheme val="minor"/>
          </rPr>
          <t>Seleccionar un valor del listado</t>
        </r>
      </text>
    </comment>
    <comment ref="D135" authorId="2" shapeId="0" xr:uid="{00000000-0006-0000-0100-00004E000000}">
      <text>
        <r>
          <rPr>
            <sz val="11"/>
            <color theme="1"/>
            <rFont val="Calibri"/>
            <family val="2"/>
            <scheme val="minor"/>
          </rPr>
          <t>Seleccione el tipo de procedimiento</t>
        </r>
      </text>
    </comment>
    <comment ref="E135" authorId="2" shapeId="0" xr:uid="{00000000-0006-0000-0100-00004F000000}">
      <text>
        <r>
          <rPr>
            <sz val="11"/>
            <color theme="1"/>
            <rFont val="Calibri"/>
            <family val="2"/>
            <scheme val="minor"/>
          </rPr>
          <t>Seleccione un valor de la lista</t>
        </r>
      </text>
    </comment>
    <comment ref="F135" authorId="2" shapeId="0" xr:uid="{00000000-0006-0000-0100-000050000000}">
      <text>
        <r>
          <rPr>
            <sz val="11"/>
            <color theme="1"/>
            <rFont val="Calibri"/>
            <family val="2"/>
            <scheme val="minor"/>
          </rPr>
          <t>Introduzca el código SNIP</t>
        </r>
      </text>
    </comment>
    <comment ref="C136" authorId="2" shapeId="0" xr:uid="{00000000-0006-0000-0100-000051000000}">
      <text>
        <r>
          <rPr>
            <sz val="11"/>
            <color theme="1"/>
            <rFont val="Calibri"/>
            <family val="2"/>
            <scheme val="minor"/>
          </rPr>
          <t>Introduzca la fecha de inicio del proceso, en formato dd-mm-aaaa</t>
        </r>
      </text>
    </comment>
    <comment ref="F136"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53000000}">
      <text/>
    </comment>
    <comment ref="C138" authorId="2" shapeId="0" xr:uid="{00000000-0006-0000-0100-000054000000}">
      <text>
        <r>
          <rPr>
            <sz val="11"/>
            <color theme="1"/>
            <rFont val="Calibri"/>
            <family val="2"/>
            <scheme val="minor"/>
          </rPr>
          <t>Introduzca la fecha prevista de adjudicación, en formato dd-mm-aaaa</t>
        </r>
      </text>
    </comment>
    <comment ref="F138" authorId="1" shapeId="0" xr:uid="{00000000-0006-0000-0100-000055000000}">
      <text/>
    </comment>
    <comment ref="F139" authorId="1" shapeId="0" xr:uid="{00000000-0006-0000-0100-000056000000}">
      <text/>
    </comment>
    <comment ref="A141" authorId="2" shapeId="0" xr:uid="{00000000-0006-0000-0100-000057000000}">
      <text>
        <r>
          <rPr>
            <sz val="11"/>
            <color theme="1"/>
            <rFont val="Calibri"/>
            <family val="2"/>
            <scheme val="minor"/>
          </rPr>
          <t>Introduzca un codigo UNSPSC</t>
        </r>
      </text>
    </comment>
    <comment ref="B141" authorId="2" shapeId="0" xr:uid="{00000000-0006-0000-0100-000058000000}">
      <text>
        <r>
          <rPr>
            <sz val="11"/>
            <color theme="1"/>
            <rFont val="Calibri"/>
            <family val="2"/>
            <scheme val="minor"/>
          </rPr>
          <t>Descripción calculada automáticamente a partir de código del artículo</t>
        </r>
      </text>
    </comment>
    <comment ref="C141" authorId="2" shapeId="0" xr:uid="{00000000-0006-0000-0100-000059000000}">
      <text>
        <r>
          <rPr>
            <sz val="11"/>
            <color theme="1"/>
            <rFont val="Calibri"/>
            <family val="2"/>
            <scheme val="minor"/>
          </rPr>
          <t>Seleccione un valor de la lista</t>
        </r>
      </text>
    </comment>
    <comment ref="D141" authorId="2" shapeId="0" xr:uid="{00000000-0006-0000-0100-00005A000000}">
      <text>
        <r>
          <rPr>
            <sz val="11"/>
            <color theme="1"/>
            <rFont val="Calibri"/>
            <family val="2"/>
            <scheme val="minor"/>
          </rPr>
          <t>Introduzca un número con dos decimales como máximo. Debe ser igual o mayor a la "Cantidad Real Consumida"</t>
        </r>
      </text>
    </comment>
    <comment ref="E141" authorId="2" shapeId="0" xr:uid="{00000000-0006-0000-0100-00005B000000}">
      <text>
        <r>
          <rPr>
            <sz val="11"/>
            <color theme="1"/>
            <rFont val="Calibri"/>
            <family val="2"/>
            <scheme val="minor"/>
          </rPr>
          <t>Introduzca un número con dos decimales como máximo</t>
        </r>
      </text>
    </comment>
    <comment ref="F141" authorId="2" shapeId="0" xr:uid="{00000000-0006-0000-0100-00005C000000}">
      <text>
        <r>
          <rPr>
            <sz val="11"/>
            <color theme="1"/>
            <rFont val="Calibri"/>
            <family val="2"/>
            <scheme val="minor"/>
          </rPr>
          <t>Monto calculado automáticamente por el sistema</t>
        </r>
      </text>
    </comment>
    <comment ref="A154" authorId="2" shapeId="0" xr:uid="{00000000-0006-0000-0100-00005D000000}">
      <text>
        <r>
          <rPr>
            <sz val="11"/>
            <color theme="1"/>
            <rFont val="Calibri"/>
            <family val="2"/>
            <scheme val="minor"/>
          </rPr>
          <t>Introducir un texto con el nombre o referencia de la contratación</t>
        </r>
      </text>
    </comment>
    <comment ref="B154" authorId="1" shapeId="0" xr:uid="{00000000-0006-0000-0100-00005E000000}">
      <text>
        <r>
          <rPr>
            <sz val="11"/>
            <color theme="1"/>
            <rFont val="Calibri"/>
            <family val="2"/>
            <scheme val="minor"/>
          </rPr>
          <t>Introduzca un texto con la finalidad de la contratación</t>
        </r>
      </text>
    </comment>
    <comment ref="C154" authorId="2" shapeId="0" xr:uid="{00000000-0006-0000-0100-00005F000000}">
      <text>
        <r>
          <rPr>
            <sz val="11"/>
            <color theme="1"/>
            <rFont val="Calibri"/>
            <family val="2"/>
            <scheme val="minor"/>
          </rPr>
          <t>Seleccionar un valor del listado</t>
        </r>
      </text>
    </comment>
    <comment ref="D154" authorId="2" shapeId="0" xr:uid="{00000000-0006-0000-0100-000060000000}">
      <text>
        <r>
          <rPr>
            <sz val="11"/>
            <color theme="1"/>
            <rFont val="Calibri"/>
            <family val="2"/>
            <scheme val="minor"/>
          </rPr>
          <t>Seleccione el tipo de procedimiento</t>
        </r>
      </text>
    </comment>
    <comment ref="E154" authorId="2" shapeId="0" xr:uid="{00000000-0006-0000-0100-000061000000}">
      <text>
        <r>
          <rPr>
            <sz val="11"/>
            <color theme="1"/>
            <rFont val="Calibri"/>
            <family val="2"/>
            <scheme val="minor"/>
          </rPr>
          <t>Seleccione un valor de la lista</t>
        </r>
      </text>
    </comment>
    <comment ref="F154" authorId="2" shapeId="0" xr:uid="{00000000-0006-0000-0100-000062000000}">
      <text>
        <r>
          <rPr>
            <sz val="11"/>
            <color theme="1"/>
            <rFont val="Calibri"/>
            <family val="2"/>
            <scheme val="minor"/>
          </rPr>
          <t>Introduzca el código SNIP</t>
        </r>
      </text>
    </comment>
    <comment ref="C155" authorId="2" shapeId="0" xr:uid="{00000000-0006-0000-0100-000063000000}">
      <text>
        <r>
          <rPr>
            <sz val="11"/>
            <color theme="1"/>
            <rFont val="Calibri"/>
            <family val="2"/>
            <scheme val="minor"/>
          </rPr>
          <t>Introduzca la fecha de inicio del proceso, en formato dd-mm-aaaa</t>
        </r>
      </text>
    </comment>
    <comment ref="F155"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65000000}">
      <text/>
    </comment>
    <comment ref="C157" authorId="2" shapeId="0" xr:uid="{00000000-0006-0000-0100-000066000000}">
      <text>
        <r>
          <rPr>
            <sz val="11"/>
            <color theme="1"/>
            <rFont val="Calibri"/>
            <family val="2"/>
            <scheme val="minor"/>
          </rPr>
          <t>Introduzca la fecha prevista de adjudicación, en formato dd-mm-aaaa</t>
        </r>
      </text>
    </comment>
    <comment ref="F157" authorId="1" shapeId="0" xr:uid="{00000000-0006-0000-0100-000067000000}">
      <text/>
    </comment>
    <comment ref="F158" authorId="1" shapeId="0" xr:uid="{00000000-0006-0000-0100-000068000000}">
      <text/>
    </comment>
    <comment ref="A160" authorId="2" shapeId="0" xr:uid="{00000000-0006-0000-0100-000069000000}">
      <text>
        <r>
          <rPr>
            <sz val="11"/>
            <color theme="1"/>
            <rFont val="Calibri"/>
            <family val="2"/>
            <scheme val="minor"/>
          </rPr>
          <t>Introduzca un codigo UNSPSC</t>
        </r>
      </text>
    </comment>
    <comment ref="B160" authorId="2" shapeId="0" xr:uid="{00000000-0006-0000-0100-00006A000000}">
      <text>
        <r>
          <rPr>
            <sz val="11"/>
            <color theme="1"/>
            <rFont val="Calibri"/>
            <family val="2"/>
            <scheme val="minor"/>
          </rPr>
          <t>Descripción calculada automáticamente a partir de código del artículo</t>
        </r>
      </text>
    </comment>
    <comment ref="C160" authorId="2" shapeId="0" xr:uid="{00000000-0006-0000-0100-00006B000000}">
      <text>
        <r>
          <rPr>
            <sz val="11"/>
            <color theme="1"/>
            <rFont val="Calibri"/>
            <family val="2"/>
            <scheme val="minor"/>
          </rPr>
          <t>Seleccione un valor de la lista</t>
        </r>
      </text>
    </comment>
    <comment ref="D160" authorId="2" shapeId="0" xr:uid="{00000000-0006-0000-0100-00006C000000}">
      <text>
        <r>
          <rPr>
            <sz val="11"/>
            <color theme="1"/>
            <rFont val="Calibri"/>
            <family val="2"/>
            <scheme val="minor"/>
          </rPr>
          <t>Introduzca un número con dos decimales como máximo. Debe ser igual o mayor a la "Cantidad Real Consumida"</t>
        </r>
      </text>
    </comment>
    <comment ref="E160" authorId="2" shapeId="0" xr:uid="{00000000-0006-0000-0100-00006D000000}">
      <text>
        <r>
          <rPr>
            <sz val="11"/>
            <color theme="1"/>
            <rFont val="Calibri"/>
            <family val="2"/>
            <scheme val="minor"/>
          </rPr>
          <t>Introduzca un número con dos decimales como máximo</t>
        </r>
      </text>
    </comment>
    <comment ref="F160" authorId="2" shapeId="0" xr:uid="{00000000-0006-0000-0100-00006E000000}">
      <text>
        <r>
          <rPr>
            <sz val="11"/>
            <color theme="1"/>
            <rFont val="Calibri"/>
            <family val="2"/>
            <scheme val="minor"/>
          </rPr>
          <t>Monto calculado automáticamente por el sistema</t>
        </r>
      </text>
    </comment>
    <comment ref="A169" authorId="2" shapeId="0" xr:uid="{00000000-0006-0000-0100-00006F000000}">
      <text>
        <r>
          <rPr>
            <sz val="11"/>
            <color theme="1"/>
            <rFont val="Calibri"/>
            <family val="2"/>
            <scheme val="minor"/>
          </rPr>
          <t>Introducir un texto con el nombre o referencia de la contratación</t>
        </r>
      </text>
    </comment>
    <comment ref="B169" authorId="1" shapeId="0" xr:uid="{00000000-0006-0000-0100-000070000000}">
      <text>
        <r>
          <rPr>
            <sz val="11"/>
            <color theme="1"/>
            <rFont val="Calibri"/>
            <family val="2"/>
            <scheme val="minor"/>
          </rPr>
          <t>Introduzca un texto con la finalidad de la contratación</t>
        </r>
      </text>
    </comment>
    <comment ref="C169" authorId="2" shapeId="0" xr:uid="{00000000-0006-0000-0100-000071000000}">
      <text>
        <r>
          <rPr>
            <sz val="11"/>
            <color theme="1"/>
            <rFont val="Calibri"/>
            <family val="2"/>
            <scheme val="minor"/>
          </rPr>
          <t>Seleccionar un valor del listado</t>
        </r>
      </text>
    </comment>
    <comment ref="D169" authorId="2" shapeId="0" xr:uid="{00000000-0006-0000-0100-000072000000}">
      <text>
        <r>
          <rPr>
            <sz val="11"/>
            <color theme="1"/>
            <rFont val="Calibri"/>
            <family val="2"/>
            <scheme val="minor"/>
          </rPr>
          <t>Seleccione el tipo de procedimiento</t>
        </r>
      </text>
    </comment>
    <comment ref="E169" authorId="2" shapeId="0" xr:uid="{00000000-0006-0000-0100-000073000000}">
      <text>
        <r>
          <rPr>
            <sz val="11"/>
            <color theme="1"/>
            <rFont val="Calibri"/>
            <family val="2"/>
            <scheme val="minor"/>
          </rPr>
          <t>Seleccione un valor de la lista</t>
        </r>
      </text>
    </comment>
    <comment ref="F169" authorId="2" shapeId="0" xr:uid="{00000000-0006-0000-0100-000074000000}">
      <text>
        <r>
          <rPr>
            <sz val="11"/>
            <color theme="1"/>
            <rFont val="Calibri"/>
            <family val="2"/>
            <scheme val="minor"/>
          </rPr>
          <t>Introduzca el código SNIP</t>
        </r>
      </text>
    </comment>
    <comment ref="C170" authorId="2" shapeId="0" xr:uid="{00000000-0006-0000-0100-000075000000}">
      <text>
        <r>
          <rPr>
            <sz val="11"/>
            <color theme="1"/>
            <rFont val="Calibri"/>
            <family val="2"/>
            <scheme val="minor"/>
          </rPr>
          <t>Introduzca la fecha de inicio del proceso, en formato dd-mm-aaaa</t>
        </r>
      </text>
    </comment>
    <comment ref="F170"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1" shapeId="0" xr:uid="{00000000-0006-0000-0100-000077000000}">
      <text/>
    </comment>
    <comment ref="C172" authorId="2" shapeId="0" xr:uid="{00000000-0006-0000-0100-000078000000}">
      <text>
        <r>
          <rPr>
            <sz val="11"/>
            <color theme="1"/>
            <rFont val="Calibri"/>
            <family val="2"/>
            <scheme val="minor"/>
          </rPr>
          <t>Introduzca la fecha prevista de adjudicación, en formato dd-mm-aaaa</t>
        </r>
      </text>
    </comment>
    <comment ref="F172" authorId="1" shapeId="0" xr:uid="{00000000-0006-0000-0100-000079000000}">
      <text/>
    </comment>
    <comment ref="F173" authorId="1" shapeId="0" xr:uid="{00000000-0006-0000-0100-00007A000000}">
      <text/>
    </comment>
    <comment ref="A175" authorId="2" shapeId="0" xr:uid="{00000000-0006-0000-0100-00007B000000}">
      <text>
        <r>
          <rPr>
            <sz val="11"/>
            <color theme="1"/>
            <rFont val="Calibri"/>
            <family val="2"/>
            <scheme val="minor"/>
          </rPr>
          <t>Introduzca un codigo UNSPSC</t>
        </r>
      </text>
    </comment>
    <comment ref="B175" authorId="2" shapeId="0" xr:uid="{00000000-0006-0000-0100-00007C000000}">
      <text>
        <r>
          <rPr>
            <sz val="11"/>
            <color theme="1"/>
            <rFont val="Calibri"/>
            <family val="2"/>
            <scheme val="minor"/>
          </rPr>
          <t>Descripción calculada automáticamente a partir de código del artículo</t>
        </r>
      </text>
    </comment>
    <comment ref="C175" authorId="2" shapeId="0" xr:uid="{00000000-0006-0000-0100-00007D000000}">
      <text>
        <r>
          <rPr>
            <sz val="11"/>
            <color theme="1"/>
            <rFont val="Calibri"/>
            <family val="2"/>
            <scheme val="minor"/>
          </rPr>
          <t>Seleccione un valor de la lista</t>
        </r>
      </text>
    </comment>
    <comment ref="D175" authorId="2" shapeId="0" xr:uid="{00000000-0006-0000-0100-00007E000000}">
      <text>
        <r>
          <rPr>
            <sz val="11"/>
            <color theme="1"/>
            <rFont val="Calibri"/>
            <family val="2"/>
            <scheme val="minor"/>
          </rPr>
          <t>Introduzca un número con dos decimales como máximo. Debe ser igual o mayor a la "Cantidad Real Consumida"</t>
        </r>
      </text>
    </comment>
    <comment ref="E175" authorId="2" shapeId="0" xr:uid="{00000000-0006-0000-0100-00007F000000}">
      <text>
        <r>
          <rPr>
            <sz val="11"/>
            <color theme="1"/>
            <rFont val="Calibri"/>
            <family val="2"/>
            <scheme val="minor"/>
          </rPr>
          <t>Introduzca un número con dos decimales como máximo</t>
        </r>
      </text>
    </comment>
    <comment ref="F175" authorId="2" shapeId="0" xr:uid="{00000000-0006-0000-0100-000080000000}">
      <text>
        <r>
          <rPr>
            <sz val="11"/>
            <color theme="1"/>
            <rFont val="Calibri"/>
            <family val="2"/>
            <scheme val="minor"/>
          </rPr>
          <t>Monto calculado automáticamente por el sistema</t>
        </r>
      </text>
    </comment>
    <comment ref="A184" authorId="2" shapeId="0" xr:uid="{00000000-0006-0000-0100-000081000000}">
      <text>
        <r>
          <rPr>
            <sz val="11"/>
            <color theme="1"/>
            <rFont val="Calibri"/>
            <family val="2"/>
            <scheme val="minor"/>
          </rPr>
          <t>Introducir un texto con el nombre o referencia de la contratación</t>
        </r>
      </text>
    </comment>
    <comment ref="B184" authorId="1" shapeId="0" xr:uid="{00000000-0006-0000-0100-000082000000}">
      <text>
        <r>
          <rPr>
            <sz val="11"/>
            <color theme="1"/>
            <rFont val="Calibri"/>
            <family val="2"/>
            <scheme val="minor"/>
          </rPr>
          <t>Introduzca un texto con la finalidad de la contratación</t>
        </r>
      </text>
    </comment>
    <comment ref="C184" authorId="2" shapeId="0" xr:uid="{00000000-0006-0000-0100-000083000000}">
      <text>
        <r>
          <rPr>
            <sz val="11"/>
            <color theme="1"/>
            <rFont val="Calibri"/>
            <family val="2"/>
            <scheme val="minor"/>
          </rPr>
          <t>Seleccionar un valor del listado</t>
        </r>
      </text>
    </comment>
    <comment ref="D184" authorId="2" shapeId="0" xr:uid="{00000000-0006-0000-0100-000084000000}">
      <text>
        <r>
          <rPr>
            <sz val="11"/>
            <color theme="1"/>
            <rFont val="Calibri"/>
            <family val="2"/>
            <scheme val="minor"/>
          </rPr>
          <t>Seleccione el tipo de procedimiento</t>
        </r>
      </text>
    </comment>
    <comment ref="E184" authorId="2" shapeId="0" xr:uid="{00000000-0006-0000-0100-000085000000}">
      <text>
        <r>
          <rPr>
            <sz val="11"/>
            <color theme="1"/>
            <rFont val="Calibri"/>
            <family val="2"/>
            <scheme val="minor"/>
          </rPr>
          <t>Seleccione un valor de la lista</t>
        </r>
      </text>
    </comment>
    <comment ref="F184" authorId="2" shapeId="0" xr:uid="{00000000-0006-0000-0100-000086000000}">
      <text>
        <r>
          <rPr>
            <sz val="11"/>
            <color theme="1"/>
            <rFont val="Calibri"/>
            <family val="2"/>
            <scheme val="minor"/>
          </rPr>
          <t>Introduzca el código SNIP</t>
        </r>
      </text>
    </comment>
    <comment ref="C185" authorId="2" shapeId="0" xr:uid="{00000000-0006-0000-0100-000087000000}">
      <text>
        <r>
          <rPr>
            <sz val="11"/>
            <color theme="1"/>
            <rFont val="Calibri"/>
            <family val="2"/>
            <scheme val="minor"/>
          </rPr>
          <t>Introduzca la fecha de inicio del proceso, en formato dd-mm-aaaa</t>
        </r>
      </text>
    </comment>
    <comment ref="F185"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xr:uid="{00000000-0006-0000-0100-000089000000}">
      <text/>
    </comment>
    <comment ref="C187" authorId="2" shapeId="0" xr:uid="{00000000-0006-0000-0100-00008A000000}">
      <text>
        <r>
          <rPr>
            <sz val="11"/>
            <color theme="1"/>
            <rFont val="Calibri"/>
            <family val="2"/>
            <scheme val="minor"/>
          </rPr>
          <t>Introduzca la fecha prevista de adjudicación, en formato dd-mm-aaaa</t>
        </r>
      </text>
    </comment>
    <comment ref="F187" authorId="1" shapeId="0" xr:uid="{00000000-0006-0000-0100-00008B000000}">
      <text/>
    </comment>
    <comment ref="F188" authorId="1" shapeId="0" xr:uid="{00000000-0006-0000-0100-00008C000000}">
      <text/>
    </comment>
    <comment ref="A190" authorId="2" shapeId="0" xr:uid="{00000000-0006-0000-0100-00008D000000}">
      <text>
        <r>
          <rPr>
            <sz val="11"/>
            <color theme="1"/>
            <rFont val="Calibri"/>
            <family val="2"/>
            <scheme val="minor"/>
          </rPr>
          <t>Introduzca un codigo UNSPSC</t>
        </r>
      </text>
    </comment>
    <comment ref="B190" authorId="2" shapeId="0" xr:uid="{00000000-0006-0000-0100-00008E000000}">
      <text>
        <r>
          <rPr>
            <sz val="11"/>
            <color theme="1"/>
            <rFont val="Calibri"/>
            <family val="2"/>
            <scheme val="minor"/>
          </rPr>
          <t>Descripción calculada automáticamente a partir de código del artículo</t>
        </r>
      </text>
    </comment>
    <comment ref="C190" authorId="2" shapeId="0" xr:uid="{00000000-0006-0000-0100-00008F000000}">
      <text>
        <r>
          <rPr>
            <sz val="11"/>
            <color theme="1"/>
            <rFont val="Calibri"/>
            <family val="2"/>
            <scheme val="minor"/>
          </rPr>
          <t>Seleccione un valor de la lista</t>
        </r>
      </text>
    </comment>
    <comment ref="D190" authorId="2" shapeId="0" xr:uid="{00000000-0006-0000-0100-000090000000}">
      <text>
        <r>
          <rPr>
            <sz val="11"/>
            <color theme="1"/>
            <rFont val="Calibri"/>
            <family val="2"/>
            <scheme val="minor"/>
          </rPr>
          <t>Introduzca un número con dos decimales como máximo. Debe ser igual o mayor a la "Cantidad Real Consumida"</t>
        </r>
      </text>
    </comment>
    <comment ref="E190" authorId="2" shapeId="0" xr:uid="{00000000-0006-0000-0100-000091000000}">
      <text>
        <r>
          <rPr>
            <sz val="11"/>
            <color theme="1"/>
            <rFont val="Calibri"/>
            <family val="2"/>
            <scheme val="minor"/>
          </rPr>
          <t>Introduzca un número con dos decimales como máximo</t>
        </r>
      </text>
    </comment>
    <comment ref="F190" authorId="2" shapeId="0" xr:uid="{00000000-0006-0000-0100-000092000000}">
      <text>
        <r>
          <rPr>
            <sz val="11"/>
            <color theme="1"/>
            <rFont val="Calibri"/>
            <family val="2"/>
            <scheme val="minor"/>
          </rPr>
          <t>Monto calculado automáticamente por el sistema</t>
        </r>
      </text>
    </comment>
    <comment ref="A199" authorId="2" shapeId="0" xr:uid="{00000000-0006-0000-0100-000093000000}">
      <text>
        <r>
          <rPr>
            <sz val="11"/>
            <color theme="1"/>
            <rFont val="Calibri"/>
            <family val="2"/>
            <scheme val="minor"/>
          </rPr>
          <t>Introducir un texto con el nombre o referencia de la contratación</t>
        </r>
      </text>
    </comment>
    <comment ref="B199" authorId="1" shapeId="0" xr:uid="{00000000-0006-0000-0100-000094000000}">
      <text>
        <r>
          <rPr>
            <sz val="11"/>
            <color theme="1"/>
            <rFont val="Calibri"/>
            <family val="2"/>
            <scheme val="minor"/>
          </rPr>
          <t>Introduzca un texto con la finalidad de la contratación</t>
        </r>
      </text>
    </comment>
    <comment ref="C199" authorId="2" shapeId="0" xr:uid="{00000000-0006-0000-0100-000095000000}">
      <text>
        <r>
          <rPr>
            <sz val="11"/>
            <color theme="1"/>
            <rFont val="Calibri"/>
            <family val="2"/>
            <scheme val="minor"/>
          </rPr>
          <t>Seleccionar un valor del listado</t>
        </r>
      </text>
    </comment>
    <comment ref="D199" authorId="2" shapeId="0" xr:uid="{00000000-0006-0000-0100-000096000000}">
      <text>
        <r>
          <rPr>
            <sz val="11"/>
            <color theme="1"/>
            <rFont val="Calibri"/>
            <family val="2"/>
            <scheme val="minor"/>
          </rPr>
          <t>Seleccione el tipo de procedimiento</t>
        </r>
      </text>
    </comment>
    <comment ref="E199" authorId="2" shapeId="0" xr:uid="{00000000-0006-0000-0100-000097000000}">
      <text>
        <r>
          <rPr>
            <sz val="11"/>
            <color theme="1"/>
            <rFont val="Calibri"/>
            <family val="2"/>
            <scheme val="minor"/>
          </rPr>
          <t>Seleccione un valor de la lista</t>
        </r>
      </text>
    </comment>
    <comment ref="F199" authorId="2" shapeId="0" xr:uid="{00000000-0006-0000-0100-000098000000}">
      <text>
        <r>
          <rPr>
            <sz val="11"/>
            <color theme="1"/>
            <rFont val="Calibri"/>
            <family val="2"/>
            <scheme val="minor"/>
          </rPr>
          <t>Introduzca el código SNIP</t>
        </r>
      </text>
    </comment>
    <comment ref="C200" authorId="2" shapeId="0" xr:uid="{00000000-0006-0000-0100-000099000000}">
      <text>
        <r>
          <rPr>
            <sz val="11"/>
            <color theme="1"/>
            <rFont val="Calibri"/>
            <family val="2"/>
            <scheme val="minor"/>
          </rPr>
          <t>Introduzca la fecha de inicio del proceso, en formato dd-mm-aaaa</t>
        </r>
      </text>
    </comment>
    <comment ref="F200"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xr:uid="{00000000-0006-0000-0100-00009B000000}">
      <text/>
    </comment>
    <comment ref="C202" authorId="2" shapeId="0" xr:uid="{00000000-0006-0000-0100-00009C000000}">
      <text>
        <r>
          <rPr>
            <sz val="11"/>
            <color theme="1"/>
            <rFont val="Calibri"/>
            <family val="2"/>
            <scheme val="minor"/>
          </rPr>
          <t>Introduzca la fecha prevista de adjudicación, en formato dd-mm-aaaa</t>
        </r>
      </text>
    </comment>
    <comment ref="F202" authorId="1" shapeId="0" xr:uid="{00000000-0006-0000-0100-00009D000000}">
      <text/>
    </comment>
    <comment ref="F203" authorId="1" shapeId="0" xr:uid="{00000000-0006-0000-0100-00009E000000}">
      <text/>
    </comment>
    <comment ref="A205" authorId="2" shapeId="0" xr:uid="{00000000-0006-0000-0100-00009F000000}">
      <text>
        <r>
          <rPr>
            <sz val="11"/>
            <color theme="1"/>
            <rFont val="Calibri"/>
            <family val="2"/>
            <scheme val="minor"/>
          </rPr>
          <t>Introduzca un codigo UNSPSC</t>
        </r>
      </text>
    </comment>
    <comment ref="B205" authorId="2" shapeId="0" xr:uid="{00000000-0006-0000-0100-0000A0000000}">
      <text>
        <r>
          <rPr>
            <sz val="11"/>
            <color theme="1"/>
            <rFont val="Calibri"/>
            <family val="2"/>
            <scheme val="minor"/>
          </rPr>
          <t>Descripción calculada automáticamente a partir de código del artículo</t>
        </r>
      </text>
    </comment>
    <comment ref="C205" authorId="2" shapeId="0" xr:uid="{00000000-0006-0000-0100-0000A1000000}">
      <text>
        <r>
          <rPr>
            <sz val="11"/>
            <color theme="1"/>
            <rFont val="Calibri"/>
            <family val="2"/>
            <scheme val="minor"/>
          </rPr>
          <t>Seleccione un valor de la lista</t>
        </r>
      </text>
    </comment>
    <comment ref="D205" authorId="2" shapeId="0" xr:uid="{00000000-0006-0000-0100-0000A2000000}">
      <text>
        <r>
          <rPr>
            <sz val="11"/>
            <color theme="1"/>
            <rFont val="Calibri"/>
            <family val="2"/>
            <scheme val="minor"/>
          </rPr>
          <t>Introduzca un número con dos decimales como máximo. Debe ser igual o mayor a la "Cantidad Real Consumida"</t>
        </r>
      </text>
    </comment>
    <comment ref="E205" authorId="2" shapeId="0" xr:uid="{00000000-0006-0000-0100-0000A3000000}">
      <text>
        <r>
          <rPr>
            <sz val="11"/>
            <color theme="1"/>
            <rFont val="Calibri"/>
            <family val="2"/>
            <scheme val="minor"/>
          </rPr>
          <t>Introduzca un número con dos decimales como máximo</t>
        </r>
      </text>
    </comment>
    <comment ref="F205" authorId="2" shapeId="0" xr:uid="{00000000-0006-0000-0100-0000A4000000}">
      <text>
        <r>
          <rPr>
            <sz val="11"/>
            <color theme="1"/>
            <rFont val="Calibri"/>
            <family val="2"/>
            <scheme val="minor"/>
          </rPr>
          <t>Monto calculado automáticamente por el sistema</t>
        </r>
      </text>
    </comment>
    <comment ref="A234" authorId="2" shapeId="0" xr:uid="{00000000-0006-0000-0100-0000A5000000}">
      <text>
        <r>
          <rPr>
            <sz val="11"/>
            <color theme="1"/>
            <rFont val="Calibri"/>
            <family val="2"/>
            <scheme val="minor"/>
          </rPr>
          <t>Introducir un texto con el nombre o referencia de la contratación</t>
        </r>
      </text>
    </comment>
    <comment ref="B234" authorId="1" shapeId="0" xr:uid="{00000000-0006-0000-0100-0000A6000000}">
      <text>
        <r>
          <rPr>
            <sz val="11"/>
            <color theme="1"/>
            <rFont val="Calibri"/>
            <family val="2"/>
            <scheme val="minor"/>
          </rPr>
          <t>Introduzca un texto con la finalidad de la contratación</t>
        </r>
      </text>
    </comment>
    <comment ref="C234" authorId="2" shapeId="0" xr:uid="{00000000-0006-0000-0100-0000A7000000}">
      <text>
        <r>
          <rPr>
            <sz val="11"/>
            <color theme="1"/>
            <rFont val="Calibri"/>
            <family val="2"/>
            <scheme val="minor"/>
          </rPr>
          <t>Seleccionar un valor del listado</t>
        </r>
      </text>
    </comment>
    <comment ref="D234" authorId="2" shapeId="0" xr:uid="{00000000-0006-0000-0100-0000A8000000}">
      <text>
        <r>
          <rPr>
            <sz val="11"/>
            <color theme="1"/>
            <rFont val="Calibri"/>
            <family val="2"/>
            <scheme val="minor"/>
          </rPr>
          <t>Seleccione el tipo de procedimiento</t>
        </r>
      </text>
    </comment>
    <comment ref="E234" authorId="2" shapeId="0" xr:uid="{00000000-0006-0000-0100-0000A9000000}">
      <text>
        <r>
          <rPr>
            <sz val="11"/>
            <color theme="1"/>
            <rFont val="Calibri"/>
            <family val="2"/>
            <scheme val="minor"/>
          </rPr>
          <t>Seleccione un valor de la lista</t>
        </r>
      </text>
    </comment>
    <comment ref="F234" authorId="2" shapeId="0" xr:uid="{00000000-0006-0000-0100-0000AA000000}">
      <text>
        <r>
          <rPr>
            <sz val="11"/>
            <color theme="1"/>
            <rFont val="Calibri"/>
            <family val="2"/>
            <scheme val="minor"/>
          </rPr>
          <t>Introduzca el código SNIP</t>
        </r>
      </text>
    </comment>
    <comment ref="C235" authorId="2" shapeId="0" xr:uid="{00000000-0006-0000-0100-0000AB000000}">
      <text>
        <r>
          <rPr>
            <sz val="11"/>
            <color theme="1"/>
            <rFont val="Calibri"/>
            <family val="2"/>
            <scheme val="minor"/>
          </rPr>
          <t>Introduzca la fecha de inicio del proceso, en formato dd-mm-aaaa</t>
        </r>
      </text>
    </comment>
    <comment ref="F235"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xr:uid="{00000000-0006-0000-0100-0000AD000000}">
      <text/>
    </comment>
    <comment ref="C237" authorId="2" shapeId="0" xr:uid="{00000000-0006-0000-0100-0000AE000000}">
      <text>
        <r>
          <rPr>
            <sz val="11"/>
            <color theme="1"/>
            <rFont val="Calibri"/>
            <family val="2"/>
            <scheme val="minor"/>
          </rPr>
          <t>Introduzca la fecha prevista de adjudicación, en formato dd-mm-aaaa</t>
        </r>
      </text>
    </comment>
    <comment ref="F237" authorId="1" shapeId="0" xr:uid="{00000000-0006-0000-0100-0000AF000000}">
      <text/>
    </comment>
    <comment ref="F238" authorId="1" shapeId="0" xr:uid="{00000000-0006-0000-0100-0000B0000000}">
      <text/>
    </comment>
    <comment ref="A240" authorId="2" shapeId="0" xr:uid="{00000000-0006-0000-0100-0000B1000000}">
      <text>
        <r>
          <rPr>
            <sz val="11"/>
            <color theme="1"/>
            <rFont val="Calibri"/>
            <family val="2"/>
            <scheme val="minor"/>
          </rPr>
          <t>Introduzca un codigo UNSPSC</t>
        </r>
      </text>
    </comment>
    <comment ref="B240" authorId="2" shapeId="0" xr:uid="{00000000-0006-0000-0100-0000B2000000}">
      <text>
        <r>
          <rPr>
            <sz val="11"/>
            <color theme="1"/>
            <rFont val="Calibri"/>
            <family val="2"/>
            <scheme val="minor"/>
          </rPr>
          <t>Descripción calculada automáticamente a partir de código del artículo</t>
        </r>
      </text>
    </comment>
    <comment ref="C240" authorId="2" shapeId="0" xr:uid="{00000000-0006-0000-0100-0000B3000000}">
      <text>
        <r>
          <rPr>
            <sz val="11"/>
            <color theme="1"/>
            <rFont val="Calibri"/>
            <family val="2"/>
            <scheme val="minor"/>
          </rPr>
          <t>Seleccione un valor de la lista</t>
        </r>
      </text>
    </comment>
    <comment ref="D240" authorId="2" shapeId="0" xr:uid="{00000000-0006-0000-0100-0000B4000000}">
      <text>
        <r>
          <rPr>
            <sz val="11"/>
            <color theme="1"/>
            <rFont val="Calibri"/>
            <family val="2"/>
            <scheme val="minor"/>
          </rPr>
          <t>Introduzca un número con dos decimales como máximo. Debe ser igual o mayor a la "Cantidad Real Consumida"</t>
        </r>
      </text>
    </comment>
    <comment ref="E240" authorId="2" shapeId="0" xr:uid="{00000000-0006-0000-0100-0000B5000000}">
      <text>
        <r>
          <rPr>
            <sz val="11"/>
            <color theme="1"/>
            <rFont val="Calibri"/>
            <family val="2"/>
            <scheme val="minor"/>
          </rPr>
          <t>Introduzca un número con dos decimales como máximo</t>
        </r>
      </text>
    </comment>
    <comment ref="F240" authorId="2" shapeId="0" xr:uid="{00000000-0006-0000-0100-0000B6000000}">
      <text>
        <r>
          <rPr>
            <sz val="11"/>
            <color theme="1"/>
            <rFont val="Calibri"/>
            <family val="2"/>
            <scheme val="minor"/>
          </rPr>
          <t>Monto calculado automáticamente por el sistema</t>
        </r>
      </text>
    </comment>
    <comment ref="A269" authorId="2" shapeId="0" xr:uid="{00000000-0006-0000-0100-0000B7000000}">
      <text>
        <r>
          <rPr>
            <sz val="11"/>
            <color theme="1"/>
            <rFont val="Calibri"/>
            <family val="2"/>
            <scheme val="minor"/>
          </rPr>
          <t>Introducir un texto con el nombre o referencia de la contratación</t>
        </r>
      </text>
    </comment>
    <comment ref="B269" authorId="1" shapeId="0" xr:uid="{00000000-0006-0000-0100-0000B8000000}">
      <text>
        <r>
          <rPr>
            <sz val="11"/>
            <color theme="1"/>
            <rFont val="Calibri"/>
            <family val="2"/>
            <scheme val="minor"/>
          </rPr>
          <t>Introduzca un texto con la finalidad de la contratación</t>
        </r>
      </text>
    </comment>
    <comment ref="C269" authorId="2" shapeId="0" xr:uid="{00000000-0006-0000-0100-0000B9000000}">
      <text>
        <r>
          <rPr>
            <sz val="11"/>
            <color theme="1"/>
            <rFont val="Calibri"/>
            <family val="2"/>
            <scheme val="minor"/>
          </rPr>
          <t>Seleccionar un valor del listado</t>
        </r>
      </text>
    </comment>
    <comment ref="D269" authorId="2" shapeId="0" xr:uid="{00000000-0006-0000-0100-0000BA000000}">
      <text>
        <r>
          <rPr>
            <sz val="11"/>
            <color theme="1"/>
            <rFont val="Calibri"/>
            <family val="2"/>
            <scheme val="minor"/>
          </rPr>
          <t>Seleccione el tipo de procedimiento</t>
        </r>
      </text>
    </comment>
    <comment ref="E269" authorId="2" shapeId="0" xr:uid="{00000000-0006-0000-0100-0000BB000000}">
      <text>
        <r>
          <rPr>
            <sz val="11"/>
            <color theme="1"/>
            <rFont val="Calibri"/>
            <family val="2"/>
            <scheme val="minor"/>
          </rPr>
          <t>Seleccione un valor de la lista</t>
        </r>
      </text>
    </comment>
    <comment ref="F269" authorId="2" shapeId="0" xr:uid="{00000000-0006-0000-0100-0000BC000000}">
      <text>
        <r>
          <rPr>
            <sz val="11"/>
            <color theme="1"/>
            <rFont val="Calibri"/>
            <family val="2"/>
            <scheme val="minor"/>
          </rPr>
          <t>Introduzca el código SNIP</t>
        </r>
      </text>
    </comment>
    <comment ref="C270" authorId="2" shapeId="0" xr:uid="{00000000-0006-0000-0100-0000BD000000}">
      <text>
        <r>
          <rPr>
            <sz val="11"/>
            <color theme="1"/>
            <rFont val="Calibri"/>
            <family val="2"/>
            <scheme val="minor"/>
          </rPr>
          <t>Introduzca la fecha de inicio del proceso, en formato dd-mm-aaaa</t>
        </r>
      </text>
    </comment>
    <comment ref="F270"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BF000000}">
      <text/>
    </comment>
    <comment ref="C272" authorId="2" shapeId="0" xr:uid="{00000000-0006-0000-0100-0000C0000000}">
      <text>
        <r>
          <rPr>
            <sz val="11"/>
            <color theme="1"/>
            <rFont val="Calibri"/>
            <family val="2"/>
            <scheme val="minor"/>
          </rPr>
          <t>Introduzca la fecha prevista de adjudicación, en formato dd-mm-aaaa</t>
        </r>
      </text>
    </comment>
    <comment ref="F272" authorId="1" shapeId="0" xr:uid="{00000000-0006-0000-0100-0000C1000000}">
      <text/>
    </comment>
    <comment ref="F273" authorId="1" shapeId="0" xr:uid="{00000000-0006-0000-0100-0000C2000000}">
      <text/>
    </comment>
    <comment ref="A275" authorId="2" shapeId="0" xr:uid="{00000000-0006-0000-0100-0000C3000000}">
      <text>
        <r>
          <rPr>
            <sz val="11"/>
            <color theme="1"/>
            <rFont val="Calibri"/>
            <family val="2"/>
            <scheme val="minor"/>
          </rPr>
          <t>Introduzca un codigo UNSPSC</t>
        </r>
      </text>
    </comment>
    <comment ref="B275" authorId="2" shapeId="0" xr:uid="{00000000-0006-0000-0100-0000C4000000}">
      <text>
        <r>
          <rPr>
            <sz val="11"/>
            <color theme="1"/>
            <rFont val="Calibri"/>
            <family val="2"/>
            <scheme val="minor"/>
          </rPr>
          <t>Descripción calculada automáticamente a partir de código del artículo</t>
        </r>
      </text>
    </comment>
    <comment ref="C275" authorId="2" shapeId="0" xr:uid="{00000000-0006-0000-0100-0000C5000000}">
      <text>
        <r>
          <rPr>
            <sz val="11"/>
            <color theme="1"/>
            <rFont val="Calibri"/>
            <family val="2"/>
            <scheme val="minor"/>
          </rPr>
          <t>Seleccione un valor de la lista</t>
        </r>
      </text>
    </comment>
    <comment ref="D275" authorId="2" shapeId="0" xr:uid="{00000000-0006-0000-0100-0000C6000000}">
      <text>
        <r>
          <rPr>
            <sz val="11"/>
            <color theme="1"/>
            <rFont val="Calibri"/>
            <family val="2"/>
            <scheme val="minor"/>
          </rPr>
          <t>Introduzca un número con dos decimales como máximo. Debe ser igual o mayor a la "Cantidad Real Consumida"</t>
        </r>
      </text>
    </comment>
    <comment ref="E275" authorId="2" shapeId="0" xr:uid="{00000000-0006-0000-0100-0000C7000000}">
      <text>
        <r>
          <rPr>
            <sz val="11"/>
            <color theme="1"/>
            <rFont val="Calibri"/>
            <family val="2"/>
            <scheme val="minor"/>
          </rPr>
          <t>Introduzca un número con dos decimales como máximo</t>
        </r>
      </text>
    </comment>
    <comment ref="F275" authorId="2" shapeId="0" xr:uid="{00000000-0006-0000-0100-0000C8000000}">
      <text>
        <r>
          <rPr>
            <sz val="11"/>
            <color theme="1"/>
            <rFont val="Calibri"/>
            <family val="2"/>
            <scheme val="minor"/>
          </rPr>
          <t>Monto calculado automáticamente por el sistema</t>
        </r>
      </text>
    </comment>
    <comment ref="A304" authorId="2" shapeId="0" xr:uid="{00000000-0006-0000-0100-0000C9000000}">
      <text>
        <r>
          <rPr>
            <sz val="11"/>
            <color theme="1"/>
            <rFont val="Calibri"/>
            <family val="2"/>
            <scheme val="minor"/>
          </rPr>
          <t>Introducir un texto con el nombre o referencia de la contratación</t>
        </r>
      </text>
    </comment>
    <comment ref="B304" authorId="1" shapeId="0" xr:uid="{00000000-0006-0000-0100-0000CA000000}">
      <text>
        <r>
          <rPr>
            <sz val="11"/>
            <color theme="1"/>
            <rFont val="Calibri"/>
            <family val="2"/>
            <scheme val="minor"/>
          </rPr>
          <t>Introduzca un texto con la finalidad de la contratación</t>
        </r>
      </text>
    </comment>
    <comment ref="C304" authorId="2" shapeId="0" xr:uid="{00000000-0006-0000-0100-0000CB000000}">
      <text>
        <r>
          <rPr>
            <sz val="11"/>
            <color theme="1"/>
            <rFont val="Calibri"/>
            <family val="2"/>
            <scheme val="minor"/>
          </rPr>
          <t>Seleccionar un valor del listado</t>
        </r>
      </text>
    </comment>
    <comment ref="D304" authorId="2" shapeId="0" xr:uid="{00000000-0006-0000-0100-0000CC000000}">
      <text>
        <r>
          <rPr>
            <sz val="11"/>
            <color theme="1"/>
            <rFont val="Calibri"/>
            <family val="2"/>
            <scheme val="minor"/>
          </rPr>
          <t>Seleccione el tipo de procedimiento</t>
        </r>
      </text>
    </comment>
    <comment ref="E304" authorId="2" shapeId="0" xr:uid="{00000000-0006-0000-0100-0000CD000000}">
      <text>
        <r>
          <rPr>
            <sz val="11"/>
            <color theme="1"/>
            <rFont val="Calibri"/>
            <family val="2"/>
            <scheme val="minor"/>
          </rPr>
          <t>Seleccione un valor de la lista</t>
        </r>
      </text>
    </comment>
    <comment ref="F304" authorId="2" shapeId="0" xr:uid="{00000000-0006-0000-0100-0000CE000000}">
      <text>
        <r>
          <rPr>
            <sz val="11"/>
            <color theme="1"/>
            <rFont val="Calibri"/>
            <family val="2"/>
            <scheme val="minor"/>
          </rPr>
          <t>Introduzca el código SNIP</t>
        </r>
      </text>
    </comment>
    <comment ref="C305" authorId="2" shapeId="0" xr:uid="{00000000-0006-0000-0100-0000CF000000}">
      <text>
        <r>
          <rPr>
            <sz val="11"/>
            <color theme="1"/>
            <rFont val="Calibri"/>
            <family val="2"/>
            <scheme val="minor"/>
          </rPr>
          <t>Introduzca la fecha de inicio del proceso, en formato dd-mm-aaaa</t>
        </r>
      </text>
    </comment>
    <comment ref="F305"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D1000000}">
      <text/>
    </comment>
    <comment ref="C307" authorId="2" shapeId="0" xr:uid="{00000000-0006-0000-0100-0000D2000000}">
      <text>
        <r>
          <rPr>
            <sz val="11"/>
            <color theme="1"/>
            <rFont val="Calibri"/>
            <family val="2"/>
            <scheme val="minor"/>
          </rPr>
          <t>Introduzca la fecha prevista de adjudicación, en formato dd-mm-aaaa</t>
        </r>
      </text>
    </comment>
    <comment ref="F307" authorId="1" shapeId="0" xr:uid="{00000000-0006-0000-0100-0000D3000000}">
      <text/>
    </comment>
    <comment ref="F308" authorId="1" shapeId="0" xr:uid="{00000000-0006-0000-0100-0000D4000000}">
      <text/>
    </comment>
    <comment ref="A310" authorId="2" shapeId="0" xr:uid="{00000000-0006-0000-0100-0000D5000000}">
      <text>
        <r>
          <rPr>
            <sz val="11"/>
            <color theme="1"/>
            <rFont val="Calibri"/>
            <family val="2"/>
            <scheme val="minor"/>
          </rPr>
          <t>Introduzca un codigo UNSPSC</t>
        </r>
      </text>
    </comment>
    <comment ref="B310" authorId="2" shapeId="0" xr:uid="{00000000-0006-0000-0100-0000D6000000}">
      <text>
        <r>
          <rPr>
            <sz val="11"/>
            <color theme="1"/>
            <rFont val="Calibri"/>
            <family val="2"/>
            <scheme val="minor"/>
          </rPr>
          <t>Descripción calculada automáticamente a partir de código del artículo</t>
        </r>
      </text>
    </comment>
    <comment ref="C310" authorId="2" shapeId="0" xr:uid="{00000000-0006-0000-0100-0000D7000000}">
      <text>
        <r>
          <rPr>
            <sz val="11"/>
            <color theme="1"/>
            <rFont val="Calibri"/>
            <family val="2"/>
            <scheme val="minor"/>
          </rPr>
          <t>Seleccione un valor de la lista</t>
        </r>
      </text>
    </comment>
    <comment ref="D310" authorId="2" shapeId="0" xr:uid="{00000000-0006-0000-0100-0000D8000000}">
      <text>
        <r>
          <rPr>
            <sz val="11"/>
            <color theme="1"/>
            <rFont val="Calibri"/>
            <family val="2"/>
            <scheme val="minor"/>
          </rPr>
          <t>Introduzca un número con dos decimales como máximo. Debe ser igual o mayor a la "Cantidad Real Consumida"</t>
        </r>
      </text>
    </comment>
    <comment ref="E310" authorId="2" shapeId="0" xr:uid="{00000000-0006-0000-0100-0000D9000000}">
      <text>
        <r>
          <rPr>
            <sz val="11"/>
            <color theme="1"/>
            <rFont val="Calibri"/>
            <family val="2"/>
            <scheme val="minor"/>
          </rPr>
          <t>Introduzca un número con dos decimales como máximo</t>
        </r>
      </text>
    </comment>
    <comment ref="F310" authorId="2" shapeId="0" xr:uid="{00000000-0006-0000-0100-0000DA000000}">
      <text>
        <r>
          <rPr>
            <sz val="11"/>
            <color theme="1"/>
            <rFont val="Calibri"/>
            <family val="2"/>
            <scheme val="minor"/>
          </rPr>
          <t>Monto calculado automáticamente por el sistema</t>
        </r>
      </text>
    </comment>
    <comment ref="A338" authorId="2" shapeId="0" xr:uid="{00000000-0006-0000-0100-0000DB000000}">
      <text>
        <r>
          <rPr>
            <sz val="11"/>
            <color theme="1"/>
            <rFont val="Calibri"/>
            <family val="2"/>
            <scheme val="minor"/>
          </rPr>
          <t>Introducir un texto con el nombre o referencia de la contratación</t>
        </r>
      </text>
    </comment>
    <comment ref="B338" authorId="1" shapeId="0" xr:uid="{00000000-0006-0000-0100-0000DC000000}">
      <text>
        <r>
          <rPr>
            <sz val="11"/>
            <color theme="1"/>
            <rFont val="Calibri"/>
            <family val="2"/>
            <scheme val="minor"/>
          </rPr>
          <t>Introduzca un texto con la finalidad de la contratación</t>
        </r>
      </text>
    </comment>
    <comment ref="C338" authorId="2" shapeId="0" xr:uid="{00000000-0006-0000-0100-0000DD000000}">
      <text>
        <r>
          <rPr>
            <sz val="11"/>
            <color theme="1"/>
            <rFont val="Calibri"/>
            <family val="2"/>
            <scheme val="minor"/>
          </rPr>
          <t>Seleccionar un valor del listado</t>
        </r>
      </text>
    </comment>
    <comment ref="D338" authorId="2" shapeId="0" xr:uid="{00000000-0006-0000-0100-0000DE000000}">
      <text>
        <r>
          <rPr>
            <sz val="11"/>
            <color theme="1"/>
            <rFont val="Calibri"/>
            <family val="2"/>
            <scheme val="minor"/>
          </rPr>
          <t>Seleccione el tipo de procedimiento</t>
        </r>
      </text>
    </comment>
    <comment ref="E338" authorId="2" shapeId="0" xr:uid="{00000000-0006-0000-0100-0000DF000000}">
      <text>
        <r>
          <rPr>
            <sz val="11"/>
            <color theme="1"/>
            <rFont val="Calibri"/>
            <family val="2"/>
            <scheme val="minor"/>
          </rPr>
          <t>Seleccione un valor de la lista</t>
        </r>
      </text>
    </comment>
    <comment ref="F338" authorId="2" shapeId="0" xr:uid="{00000000-0006-0000-0100-0000E0000000}">
      <text>
        <r>
          <rPr>
            <sz val="11"/>
            <color theme="1"/>
            <rFont val="Calibri"/>
            <family val="2"/>
            <scheme val="minor"/>
          </rPr>
          <t>Introduzca el código SNIP</t>
        </r>
      </text>
    </comment>
    <comment ref="C339" authorId="2" shapeId="0" xr:uid="{00000000-0006-0000-0100-0000E1000000}">
      <text>
        <r>
          <rPr>
            <sz val="11"/>
            <color theme="1"/>
            <rFont val="Calibri"/>
            <family val="2"/>
            <scheme val="minor"/>
          </rPr>
          <t>Introduzca la fecha de inicio del proceso, en formato dd-mm-aaaa</t>
        </r>
      </text>
    </comment>
    <comment ref="F33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E3000000}">
      <text/>
    </comment>
    <comment ref="C341" authorId="2" shapeId="0" xr:uid="{00000000-0006-0000-0100-0000E4000000}">
      <text>
        <r>
          <rPr>
            <sz val="11"/>
            <color theme="1"/>
            <rFont val="Calibri"/>
            <family val="2"/>
            <scheme val="minor"/>
          </rPr>
          <t>Introduzca la fecha prevista de adjudicación, en formato dd-mm-aaaa</t>
        </r>
      </text>
    </comment>
    <comment ref="F341" authorId="1" shapeId="0" xr:uid="{00000000-0006-0000-0100-0000E5000000}">
      <text/>
    </comment>
    <comment ref="F342" authorId="1" shapeId="0" xr:uid="{00000000-0006-0000-0100-0000E6000000}">
      <text/>
    </comment>
    <comment ref="A344" authorId="2" shapeId="0" xr:uid="{00000000-0006-0000-0100-0000E7000000}">
      <text>
        <r>
          <rPr>
            <sz val="11"/>
            <color theme="1"/>
            <rFont val="Calibri"/>
            <family val="2"/>
            <scheme val="minor"/>
          </rPr>
          <t>Introduzca un codigo UNSPSC</t>
        </r>
      </text>
    </comment>
    <comment ref="B344" authorId="2" shapeId="0" xr:uid="{00000000-0006-0000-0100-0000E8000000}">
      <text>
        <r>
          <rPr>
            <sz val="11"/>
            <color theme="1"/>
            <rFont val="Calibri"/>
            <family val="2"/>
            <scheme val="minor"/>
          </rPr>
          <t>Descripción calculada automáticamente a partir de código del artículo</t>
        </r>
      </text>
    </comment>
    <comment ref="C344" authorId="2" shapeId="0" xr:uid="{00000000-0006-0000-0100-0000E9000000}">
      <text>
        <r>
          <rPr>
            <sz val="11"/>
            <color theme="1"/>
            <rFont val="Calibri"/>
            <family val="2"/>
            <scheme val="minor"/>
          </rPr>
          <t>Seleccione un valor de la lista</t>
        </r>
      </text>
    </comment>
    <comment ref="D344" authorId="2" shapeId="0" xr:uid="{00000000-0006-0000-0100-0000EA000000}">
      <text>
        <r>
          <rPr>
            <sz val="11"/>
            <color theme="1"/>
            <rFont val="Calibri"/>
            <family val="2"/>
            <scheme val="minor"/>
          </rPr>
          <t>Introduzca un número con dos decimales como máximo. Debe ser igual o mayor a la "Cantidad Real Consumida"</t>
        </r>
      </text>
    </comment>
    <comment ref="E344" authorId="2" shapeId="0" xr:uid="{00000000-0006-0000-0100-0000EB000000}">
      <text>
        <r>
          <rPr>
            <sz val="11"/>
            <color theme="1"/>
            <rFont val="Calibri"/>
            <family val="2"/>
            <scheme val="minor"/>
          </rPr>
          <t>Introduzca un número con dos decimales como máximo</t>
        </r>
      </text>
    </comment>
    <comment ref="F344" authorId="2" shapeId="0" xr:uid="{00000000-0006-0000-0100-0000EC000000}">
      <text>
        <r>
          <rPr>
            <sz val="11"/>
            <color theme="1"/>
            <rFont val="Calibri"/>
            <family val="2"/>
            <scheme val="minor"/>
          </rPr>
          <t>Monto calculado automáticamente por el sistema</t>
        </r>
      </text>
    </comment>
    <comment ref="A379" authorId="2" shapeId="0" xr:uid="{00000000-0006-0000-0100-0000ED000000}">
      <text>
        <r>
          <rPr>
            <sz val="11"/>
            <color theme="1"/>
            <rFont val="Calibri"/>
            <family val="2"/>
            <scheme val="minor"/>
          </rPr>
          <t>Introducir un texto con el nombre o referencia de la contratación</t>
        </r>
      </text>
    </comment>
    <comment ref="B379" authorId="1" shapeId="0" xr:uid="{00000000-0006-0000-0100-0000EE000000}">
      <text>
        <r>
          <rPr>
            <sz val="11"/>
            <color theme="1"/>
            <rFont val="Calibri"/>
            <family val="2"/>
            <scheme val="minor"/>
          </rPr>
          <t>Introduzca un texto con la finalidad de la contratación</t>
        </r>
      </text>
    </comment>
    <comment ref="C379" authorId="2" shapeId="0" xr:uid="{00000000-0006-0000-0100-0000EF000000}">
      <text>
        <r>
          <rPr>
            <sz val="11"/>
            <color theme="1"/>
            <rFont val="Calibri"/>
            <family val="2"/>
            <scheme val="minor"/>
          </rPr>
          <t>Seleccionar un valor del listado</t>
        </r>
      </text>
    </comment>
    <comment ref="D379" authorId="2" shapeId="0" xr:uid="{00000000-0006-0000-0100-0000F0000000}">
      <text>
        <r>
          <rPr>
            <sz val="11"/>
            <color theme="1"/>
            <rFont val="Calibri"/>
            <family val="2"/>
            <scheme val="minor"/>
          </rPr>
          <t>Seleccione el tipo de procedimiento</t>
        </r>
      </text>
    </comment>
    <comment ref="E379" authorId="2" shapeId="0" xr:uid="{00000000-0006-0000-0100-0000F1000000}">
      <text>
        <r>
          <rPr>
            <sz val="11"/>
            <color theme="1"/>
            <rFont val="Calibri"/>
            <family val="2"/>
            <scheme val="minor"/>
          </rPr>
          <t>Seleccione un valor de la lista</t>
        </r>
      </text>
    </comment>
    <comment ref="F379" authorId="2" shapeId="0" xr:uid="{00000000-0006-0000-0100-0000F2000000}">
      <text>
        <r>
          <rPr>
            <sz val="11"/>
            <color theme="1"/>
            <rFont val="Calibri"/>
            <family val="2"/>
            <scheme val="minor"/>
          </rPr>
          <t>Introduzca el código SNIP</t>
        </r>
      </text>
    </comment>
    <comment ref="C380" authorId="2" shapeId="0" xr:uid="{00000000-0006-0000-0100-0000F3000000}">
      <text>
        <r>
          <rPr>
            <sz val="11"/>
            <color theme="1"/>
            <rFont val="Calibri"/>
            <family val="2"/>
            <scheme val="minor"/>
          </rPr>
          <t>Introduzca la fecha de inicio del proceso, en formato dd-mm-aaaa</t>
        </r>
      </text>
    </comment>
    <comment ref="F38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F5000000}">
      <text/>
    </comment>
    <comment ref="C382" authorId="2" shapeId="0" xr:uid="{00000000-0006-0000-0100-0000F6000000}">
      <text>
        <r>
          <rPr>
            <sz val="11"/>
            <color theme="1"/>
            <rFont val="Calibri"/>
            <family val="2"/>
            <scheme val="minor"/>
          </rPr>
          <t>Introduzca la fecha prevista de adjudicación, en formato dd-mm-aaaa</t>
        </r>
      </text>
    </comment>
    <comment ref="F382" authorId="1" shapeId="0" xr:uid="{00000000-0006-0000-0100-0000F7000000}">
      <text/>
    </comment>
    <comment ref="F383" authorId="1" shapeId="0" xr:uid="{00000000-0006-0000-0100-0000F8000000}">
      <text/>
    </comment>
    <comment ref="A385" authorId="2" shapeId="0" xr:uid="{00000000-0006-0000-0100-0000F9000000}">
      <text>
        <r>
          <rPr>
            <sz val="11"/>
            <color theme="1"/>
            <rFont val="Calibri"/>
            <family val="2"/>
            <scheme val="minor"/>
          </rPr>
          <t>Introduzca un codigo UNSPSC</t>
        </r>
      </text>
    </comment>
    <comment ref="B385" authorId="2" shapeId="0" xr:uid="{00000000-0006-0000-0100-0000FA000000}">
      <text>
        <r>
          <rPr>
            <sz val="11"/>
            <color theme="1"/>
            <rFont val="Calibri"/>
            <family val="2"/>
            <scheme val="minor"/>
          </rPr>
          <t>Descripción calculada automáticamente a partir de código del artículo</t>
        </r>
      </text>
    </comment>
    <comment ref="C385" authorId="2" shapeId="0" xr:uid="{00000000-0006-0000-0100-0000FB000000}">
      <text>
        <r>
          <rPr>
            <sz val="11"/>
            <color theme="1"/>
            <rFont val="Calibri"/>
            <family val="2"/>
            <scheme val="minor"/>
          </rPr>
          <t>Seleccione un valor de la lista</t>
        </r>
      </text>
    </comment>
    <comment ref="D385" authorId="2" shapeId="0" xr:uid="{00000000-0006-0000-0100-0000FC000000}">
      <text>
        <r>
          <rPr>
            <sz val="11"/>
            <color theme="1"/>
            <rFont val="Calibri"/>
            <family val="2"/>
            <scheme val="minor"/>
          </rPr>
          <t>Introduzca un número con dos decimales como máximo. Debe ser igual o mayor a la "Cantidad Real Consumida"</t>
        </r>
      </text>
    </comment>
    <comment ref="E385" authorId="2" shapeId="0" xr:uid="{00000000-0006-0000-0100-0000FD000000}">
      <text>
        <r>
          <rPr>
            <sz val="11"/>
            <color theme="1"/>
            <rFont val="Calibri"/>
            <family val="2"/>
            <scheme val="minor"/>
          </rPr>
          <t>Introduzca un número con dos decimales como máximo</t>
        </r>
      </text>
    </comment>
    <comment ref="F385" authorId="2" shapeId="0" xr:uid="{00000000-0006-0000-0100-0000FE000000}">
      <text>
        <r>
          <rPr>
            <sz val="11"/>
            <color theme="1"/>
            <rFont val="Calibri"/>
            <family val="2"/>
            <scheme val="minor"/>
          </rPr>
          <t>Monto calculado automáticamente por el sistema</t>
        </r>
      </text>
    </comment>
    <comment ref="A415" authorId="2" shapeId="0" xr:uid="{00000000-0006-0000-0100-0000FF000000}">
      <text>
        <r>
          <rPr>
            <sz val="11"/>
            <color theme="1"/>
            <rFont val="Calibri"/>
            <family val="2"/>
            <scheme val="minor"/>
          </rPr>
          <t>Introducir un texto con el nombre o referencia de la contratación</t>
        </r>
      </text>
    </comment>
    <comment ref="B415" authorId="1" shapeId="0" xr:uid="{00000000-0006-0000-0100-000000010000}">
      <text>
        <r>
          <rPr>
            <sz val="11"/>
            <color theme="1"/>
            <rFont val="Calibri"/>
            <family val="2"/>
            <scheme val="minor"/>
          </rPr>
          <t>Introduzca un texto con la finalidad de la contratación</t>
        </r>
      </text>
    </comment>
    <comment ref="C415" authorId="2" shapeId="0" xr:uid="{00000000-0006-0000-0100-000001010000}">
      <text>
        <r>
          <rPr>
            <sz val="11"/>
            <color theme="1"/>
            <rFont val="Calibri"/>
            <family val="2"/>
            <scheme val="minor"/>
          </rPr>
          <t>Seleccionar un valor del listado</t>
        </r>
      </text>
    </comment>
    <comment ref="D415" authorId="2" shapeId="0" xr:uid="{00000000-0006-0000-0100-000002010000}">
      <text>
        <r>
          <rPr>
            <sz val="11"/>
            <color theme="1"/>
            <rFont val="Calibri"/>
            <family val="2"/>
            <scheme val="minor"/>
          </rPr>
          <t>Seleccione el tipo de procedimiento</t>
        </r>
      </text>
    </comment>
    <comment ref="E415" authorId="2" shapeId="0" xr:uid="{00000000-0006-0000-0100-000003010000}">
      <text>
        <r>
          <rPr>
            <sz val="11"/>
            <color theme="1"/>
            <rFont val="Calibri"/>
            <family val="2"/>
            <scheme val="minor"/>
          </rPr>
          <t>Seleccione un valor de la lista</t>
        </r>
      </text>
    </comment>
    <comment ref="F415" authorId="2" shapeId="0" xr:uid="{00000000-0006-0000-0100-000004010000}">
      <text>
        <r>
          <rPr>
            <sz val="11"/>
            <color theme="1"/>
            <rFont val="Calibri"/>
            <family val="2"/>
            <scheme val="minor"/>
          </rPr>
          <t>Introduzca el código SNIP</t>
        </r>
      </text>
    </comment>
    <comment ref="C416" authorId="2" shapeId="0" xr:uid="{00000000-0006-0000-0100-000005010000}">
      <text>
        <r>
          <rPr>
            <sz val="11"/>
            <color theme="1"/>
            <rFont val="Calibri"/>
            <family val="2"/>
            <scheme val="minor"/>
          </rPr>
          <t>Introduzca la fecha de inicio del proceso, en formato dd-mm-aaaa</t>
        </r>
      </text>
    </comment>
    <comment ref="F416"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07010000}">
      <text/>
    </comment>
    <comment ref="C418" authorId="2" shapeId="0" xr:uid="{00000000-0006-0000-0100-000008010000}">
      <text>
        <r>
          <rPr>
            <sz val="11"/>
            <color theme="1"/>
            <rFont val="Calibri"/>
            <family val="2"/>
            <scheme val="minor"/>
          </rPr>
          <t>Introduzca la fecha prevista de adjudicación, en formato dd-mm-aaaa</t>
        </r>
      </text>
    </comment>
    <comment ref="F418" authorId="1" shapeId="0" xr:uid="{00000000-0006-0000-0100-000009010000}">
      <text/>
    </comment>
    <comment ref="F419" authorId="1" shapeId="0" xr:uid="{00000000-0006-0000-0100-00000A010000}">
      <text/>
    </comment>
    <comment ref="A421" authorId="2" shapeId="0" xr:uid="{00000000-0006-0000-0100-00000B010000}">
      <text>
        <r>
          <rPr>
            <sz val="11"/>
            <color theme="1"/>
            <rFont val="Calibri"/>
            <family val="2"/>
            <scheme val="minor"/>
          </rPr>
          <t>Introduzca un codigo UNSPSC</t>
        </r>
      </text>
    </comment>
    <comment ref="B421" authorId="2" shapeId="0" xr:uid="{00000000-0006-0000-0100-00000C010000}">
      <text>
        <r>
          <rPr>
            <sz val="11"/>
            <color theme="1"/>
            <rFont val="Calibri"/>
            <family val="2"/>
            <scheme val="minor"/>
          </rPr>
          <t>Descripción calculada automáticamente a partir de código del artículo</t>
        </r>
      </text>
    </comment>
    <comment ref="C421" authorId="2" shapeId="0" xr:uid="{00000000-0006-0000-0100-00000D010000}">
      <text>
        <r>
          <rPr>
            <sz val="11"/>
            <color theme="1"/>
            <rFont val="Calibri"/>
            <family val="2"/>
            <scheme val="minor"/>
          </rPr>
          <t>Seleccione un valor de la lista</t>
        </r>
      </text>
    </comment>
    <comment ref="D421" authorId="2" shapeId="0" xr:uid="{00000000-0006-0000-0100-00000E010000}">
      <text>
        <r>
          <rPr>
            <sz val="11"/>
            <color theme="1"/>
            <rFont val="Calibri"/>
            <family val="2"/>
            <scheme val="minor"/>
          </rPr>
          <t>Introduzca un número con dos decimales como máximo. Debe ser igual o mayor a la "Cantidad Real Consumida"</t>
        </r>
      </text>
    </comment>
    <comment ref="E421" authorId="2" shapeId="0" xr:uid="{00000000-0006-0000-0100-00000F010000}">
      <text>
        <r>
          <rPr>
            <sz val="11"/>
            <color theme="1"/>
            <rFont val="Calibri"/>
            <family val="2"/>
            <scheme val="minor"/>
          </rPr>
          <t>Introduzca un número con dos decimales como máximo</t>
        </r>
      </text>
    </comment>
    <comment ref="F421" authorId="2" shapeId="0" xr:uid="{00000000-0006-0000-0100-000010010000}">
      <text>
        <r>
          <rPr>
            <sz val="11"/>
            <color theme="1"/>
            <rFont val="Calibri"/>
            <family val="2"/>
            <scheme val="minor"/>
          </rPr>
          <t>Monto calculado automáticamente por el sistema</t>
        </r>
      </text>
    </comment>
    <comment ref="A453" authorId="2" shapeId="0" xr:uid="{00000000-0006-0000-0100-000011010000}">
      <text>
        <r>
          <rPr>
            <sz val="11"/>
            <color theme="1"/>
            <rFont val="Calibri"/>
            <family val="2"/>
            <scheme val="minor"/>
          </rPr>
          <t>Introducir un texto con el nombre o referencia de la contratación</t>
        </r>
      </text>
    </comment>
    <comment ref="B453" authorId="1" shapeId="0" xr:uid="{00000000-0006-0000-0100-000012010000}">
      <text>
        <r>
          <rPr>
            <sz val="11"/>
            <color theme="1"/>
            <rFont val="Calibri"/>
            <family val="2"/>
            <scheme val="minor"/>
          </rPr>
          <t>Introduzca un texto con la finalidad de la contratación</t>
        </r>
      </text>
    </comment>
    <comment ref="C453" authorId="2" shapeId="0" xr:uid="{00000000-0006-0000-0100-000013010000}">
      <text>
        <r>
          <rPr>
            <sz val="11"/>
            <color theme="1"/>
            <rFont val="Calibri"/>
            <family val="2"/>
            <scheme val="minor"/>
          </rPr>
          <t>Seleccionar un valor del listado</t>
        </r>
      </text>
    </comment>
    <comment ref="D453" authorId="2" shapeId="0" xr:uid="{00000000-0006-0000-0100-000014010000}">
      <text>
        <r>
          <rPr>
            <sz val="11"/>
            <color theme="1"/>
            <rFont val="Calibri"/>
            <family val="2"/>
            <scheme val="minor"/>
          </rPr>
          <t>Seleccione el tipo de procedimiento</t>
        </r>
      </text>
    </comment>
    <comment ref="E453" authorId="2" shapeId="0" xr:uid="{00000000-0006-0000-0100-000015010000}">
      <text>
        <r>
          <rPr>
            <sz val="11"/>
            <color theme="1"/>
            <rFont val="Calibri"/>
            <family val="2"/>
            <scheme val="minor"/>
          </rPr>
          <t>Seleccione un valor de la lista</t>
        </r>
      </text>
    </comment>
    <comment ref="F453" authorId="2" shapeId="0" xr:uid="{00000000-0006-0000-0100-000016010000}">
      <text>
        <r>
          <rPr>
            <sz val="11"/>
            <color theme="1"/>
            <rFont val="Calibri"/>
            <family val="2"/>
            <scheme val="minor"/>
          </rPr>
          <t>Introduzca el código SNIP</t>
        </r>
      </text>
    </comment>
    <comment ref="C454" authorId="2" shapeId="0" xr:uid="{00000000-0006-0000-0100-000017010000}">
      <text>
        <r>
          <rPr>
            <sz val="11"/>
            <color theme="1"/>
            <rFont val="Calibri"/>
            <family val="2"/>
            <scheme val="minor"/>
          </rPr>
          <t>Introduzca la fecha de inicio del proceso, en formato dd-mm-aaaa</t>
        </r>
      </text>
    </comment>
    <comment ref="F454"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19010000}">
      <text/>
    </comment>
    <comment ref="C456" authorId="2" shapeId="0" xr:uid="{00000000-0006-0000-0100-00001A010000}">
      <text>
        <r>
          <rPr>
            <sz val="11"/>
            <color theme="1"/>
            <rFont val="Calibri"/>
            <family val="2"/>
            <scheme val="minor"/>
          </rPr>
          <t>Introduzca la fecha prevista de adjudicación, en formato dd-mm-aaaa</t>
        </r>
      </text>
    </comment>
    <comment ref="F456" authorId="1" shapeId="0" xr:uid="{00000000-0006-0000-0100-00001B010000}">
      <text/>
    </comment>
    <comment ref="F457" authorId="1" shapeId="0" xr:uid="{00000000-0006-0000-0100-00001C010000}">
      <text/>
    </comment>
    <comment ref="A459" authorId="2" shapeId="0" xr:uid="{00000000-0006-0000-0100-00001D010000}">
      <text>
        <r>
          <rPr>
            <sz val="11"/>
            <color theme="1"/>
            <rFont val="Calibri"/>
            <family val="2"/>
            <scheme val="minor"/>
          </rPr>
          <t>Introduzca un codigo UNSPSC</t>
        </r>
      </text>
    </comment>
    <comment ref="B459" authorId="2" shapeId="0" xr:uid="{00000000-0006-0000-0100-00001E010000}">
      <text>
        <r>
          <rPr>
            <sz val="11"/>
            <color theme="1"/>
            <rFont val="Calibri"/>
            <family val="2"/>
            <scheme val="minor"/>
          </rPr>
          <t>Descripción calculada automáticamente a partir de código del artículo</t>
        </r>
      </text>
    </comment>
    <comment ref="C459" authorId="2" shapeId="0" xr:uid="{00000000-0006-0000-0100-00001F010000}">
      <text>
        <r>
          <rPr>
            <sz val="11"/>
            <color theme="1"/>
            <rFont val="Calibri"/>
            <family val="2"/>
            <scheme val="minor"/>
          </rPr>
          <t>Seleccione un valor de la lista</t>
        </r>
      </text>
    </comment>
    <comment ref="D459" authorId="2" shapeId="0" xr:uid="{00000000-0006-0000-0100-000020010000}">
      <text>
        <r>
          <rPr>
            <sz val="11"/>
            <color theme="1"/>
            <rFont val="Calibri"/>
            <family val="2"/>
            <scheme val="minor"/>
          </rPr>
          <t>Introduzca un número con dos decimales como máximo. Debe ser igual o mayor a la "Cantidad Real Consumida"</t>
        </r>
      </text>
    </comment>
    <comment ref="E459" authorId="2" shapeId="0" xr:uid="{00000000-0006-0000-0100-000021010000}">
      <text>
        <r>
          <rPr>
            <sz val="11"/>
            <color theme="1"/>
            <rFont val="Calibri"/>
            <family val="2"/>
            <scheme val="minor"/>
          </rPr>
          <t>Introduzca un número con dos decimales como máximo</t>
        </r>
      </text>
    </comment>
    <comment ref="F459" authorId="2" shapeId="0" xr:uid="{00000000-0006-0000-0100-000022010000}">
      <text>
        <r>
          <rPr>
            <sz val="11"/>
            <color theme="1"/>
            <rFont val="Calibri"/>
            <family val="2"/>
            <scheme val="minor"/>
          </rPr>
          <t>Monto calculado automáticamente por el sistema</t>
        </r>
      </text>
    </comment>
    <comment ref="A490" authorId="2" shapeId="0" xr:uid="{00000000-0006-0000-0100-000023010000}">
      <text>
        <r>
          <rPr>
            <sz val="11"/>
            <color theme="1"/>
            <rFont val="Calibri"/>
            <family val="2"/>
            <scheme val="minor"/>
          </rPr>
          <t>Introducir un texto con el nombre o referencia de la contratación</t>
        </r>
      </text>
    </comment>
    <comment ref="B490" authorId="2" shapeId="0" xr:uid="{00000000-0006-0000-0100-000024010000}">
      <text>
        <r>
          <rPr>
            <sz val="11"/>
            <color theme="1"/>
            <rFont val="Calibri"/>
            <family val="2"/>
            <scheme val="minor"/>
          </rPr>
          <t>Introducir un texto con el nombre o referencia de la contratación</t>
        </r>
      </text>
    </comment>
    <comment ref="C490" authorId="2" shapeId="0" xr:uid="{00000000-0006-0000-0100-000025010000}">
      <text>
        <r>
          <rPr>
            <sz val="11"/>
            <color theme="1"/>
            <rFont val="Calibri"/>
            <family val="2"/>
            <scheme val="minor"/>
          </rPr>
          <t>Seleccionar un valor del listado</t>
        </r>
      </text>
    </comment>
    <comment ref="D490" authorId="2" shapeId="0" xr:uid="{00000000-0006-0000-0100-000026010000}">
      <text>
        <r>
          <rPr>
            <sz val="11"/>
            <color theme="1"/>
            <rFont val="Calibri"/>
            <family val="2"/>
            <scheme val="minor"/>
          </rPr>
          <t>Seleccione el tipo de procedimiento</t>
        </r>
      </text>
    </comment>
    <comment ref="E490" authorId="2" shapeId="0" xr:uid="{00000000-0006-0000-0100-000027010000}">
      <text>
        <r>
          <rPr>
            <sz val="11"/>
            <color theme="1"/>
            <rFont val="Calibri"/>
            <family val="2"/>
            <scheme val="minor"/>
          </rPr>
          <t>Seleccione un valor de la lista</t>
        </r>
      </text>
    </comment>
    <comment ref="F490" authorId="2" shapeId="0" xr:uid="{00000000-0006-0000-0100-000028010000}">
      <text>
        <r>
          <rPr>
            <sz val="11"/>
            <color theme="1"/>
            <rFont val="Calibri"/>
            <family val="2"/>
            <scheme val="minor"/>
          </rPr>
          <t>Introduzca el código SNIP</t>
        </r>
      </text>
    </comment>
    <comment ref="C491" authorId="2" shapeId="0" xr:uid="{00000000-0006-0000-0100-000029010000}">
      <text>
        <r>
          <rPr>
            <sz val="11"/>
            <color theme="1"/>
            <rFont val="Calibri"/>
            <family val="2"/>
            <scheme val="minor"/>
          </rPr>
          <t>Introduzca la fecha de inicio del proceso, en formato dd-mm-aaaa</t>
        </r>
      </text>
    </comment>
    <comment ref="F491"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2B010000}">
      <text/>
    </comment>
    <comment ref="C493" authorId="2" shapeId="0" xr:uid="{00000000-0006-0000-0100-00002C010000}">
      <text>
        <r>
          <rPr>
            <sz val="11"/>
            <color theme="1"/>
            <rFont val="Calibri"/>
            <family val="2"/>
            <scheme val="minor"/>
          </rPr>
          <t>Introduzca la fecha prevista de adjudicación, en formato dd-mm-aaaa</t>
        </r>
      </text>
    </comment>
    <comment ref="F493" authorId="1" shapeId="0" xr:uid="{00000000-0006-0000-0100-00002D010000}">
      <text/>
    </comment>
    <comment ref="F494" authorId="1" shapeId="0" xr:uid="{00000000-0006-0000-0100-00002E010000}">
      <text/>
    </comment>
    <comment ref="A496" authorId="2" shapeId="0" xr:uid="{00000000-0006-0000-0100-00002F010000}">
      <text>
        <r>
          <rPr>
            <sz val="11"/>
            <color theme="1"/>
            <rFont val="Calibri"/>
            <family val="2"/>
            <scheme val="minor"/>
          </rPr>
          <t>Introduzca un codigo UNSPSC</t>
        </r>
      </text>
    </comment>
    <comment ref="B496" authorId="2" shapeId="0" xr:uid="{00000000-0006-0000-0100-000030010000}">
      <text>
        <r>
          <rPr>
            <sz val="11"/>
            <color theme="1"/>
            <rFont val="Calibri"/>
            <family val="2"/>
            <scheme val="minor"/>
          </rPr>
          <t>Descripción calculada automáticamente a partir de código del artículo</t>
        </r>
      </text>
    </comment>
    <comment ref="C496" authorId="2" shapeId="0" xr:uid="{00000000-0006-0000-0100-000031010000}">
      <text>
        <r>
          <rPr>
            <sz val="11"/>
            <color theme="1"/>
            <rFont val="Calibri"/>
            <family val="2"/>
            <scheme val="minor"/>
          </rPr>
          <t>Seleccione un valor de la lista</t>
        </r>
      </text>
    </comment>
    <comment ref="D496" authorId="2" shapeId="0" xr:uid="{00000000-0006-0000-0100-000032010000}">
      <text>
        <r>
          <rPr>
            <sz val="11"/>
            <color theme="1"/>
            <rFont val="Calibri"/>
            <family val="2"/>
            <scheme val="minor"/>
          </rPr>
          <t>Introduzca un número con dos decimales como máximo. Debe ser igual o mayor a la "Cantidad Real Consumida"</t>
        </r>
      </text>
    </comment>
    <comment ref="E496" authorId="2" shapeId="0" xr:uid="{00000000-0006-0000-0100-000033010000}">
      <text>
        <r>
          <rPr>
            <sz val="11"/>
            <color theme="1"/>
            <rFont val="Calibri"/>
            <family val="2"/>
            <scheme val="minor"/>
          </rPr>
          <t>Introduzca un número con dos decimales como máximo</t>
        </r>
      </text>
    </comment>
    <comment ref="F496" authorId="2" shapeId="0" xr:uid="{00000000-0006-0000-0100-000034010000}">
      <text>
        <r>
          <rPr>
            <sz val="11"/>
            <color theme="1"/>
            <rFont val="Calibri"/>
            <family val="2"/>
            <scheme val="minor"/>
          </rPr>
          <t>Monto calculado automáticamente por el sistema</t>
        </r>
      </text>
    </comment>
    <comment ref="A501" authorId="2" shapeId="0" xr:uid="{00000000-0006-0000-0100-000035010000}">
      <text>
        <r>
          <rPr>
            <sz val="11"/>
            <color theme="1"/>
            <rFont val="Calibri"/>
            <family val="2"/>
            <scheme val="minor"/>
          </rPr>
          <t>Introducir un texto con el nombre o referencia de la contratación</t>
        </r>
      </text>
    </comment>
    <comment ref="B501" authorId="2" shapeId="0" xr:uid="{00000000-0006-0000-0100-000036010000}">
      <text>
        <r>
          <rPr>
            <sz val="11"/>
            <color theme="1"/>
            <rFont val="Calibri"/>
            <family val="2"/>
            <scheme val="minor"/>
          </rPr>
          <t>Introducir un texto con el nombre o referencia de la contratación</t>
        </r>
      </text>
    </comment>
    <comment ref="C501" authorId="2" shapeId="0" xr:uid="{00000000-0006-0000-0100-000037010000}">
      <text>
        <r>
          <rPr>
            <sz val="11"/>
            <color theme="1"/>
            <rFont val="Calibri"/>
            <family val="2"/>
            <scheme val="minor"/>
          </rPr>
          <t>Seleccionar un valor del listado</t>
        </r>
      </text>
    </comment>
    <comment ref="D501" authorId="2" shapeId="0" xr:uid="{00000000-0006-0000-0100-000038010000}">
      <text>
        <r>
          <rPr>
            <sz val="11"/>
            <color theme="1"/>
            <rFont val="Calibri"/>
            <family val="2"/>
            <scheme val="minor"/>
          </rPr>
          <t>Seleccione el tipo de procedimiento</t>
        </r>
      </text>
    </comment>
    <comment ref="E501" authorId="2" shapeId="0" xr:uid="{00000000-0006-0000-0100-000039010000}">
      <text>
        <r>
          <rPr>
            <sz val="11"/>
            <color theme="1"/>
            <rFont val="Calibri"/>
            <family val="2"/>
            <scheme val="minor"/>
          </rPr>
          <t>Seleccione un valor de la lista</t>
        </r>
      </text>
    </comment>
    <comment ref="F501" authorId="2" shapeId="0" xr:uid="{00000000-0006-0000-0100-00003A010000}">
      <text>
        <r>
          <rPr>
            <sz val="11"/>
            <color theme="1"/>
            <rFont val="Calibri"/>
            <family val="2"/>
            <scheme val="minor"/>
          </rPr>
          <t>Introduzca el código SNIP</t>
        </r>
      </text>
    </comment>
    <comment ref="C502" authorId="2" shapeId="0" xr:uid="{00000000-0006-0000-0100-00003B010000}">
      <text>
        <r>
          <rPr>
            <sz val="11"/>
            <color theme="1"/>
            <rFont val="Calibri"/>
            <family val="2"/>
            <scheme val="minor"/>
          </rPr>
          <t>Introduzca la fecha de inicio del proceso, en formato dd-mm-aaaa</t>
        </r>
      </text>
    </comment>
    <comment ref="F502"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3D010000}">
      <text/>
    </comment>
    <comment ref="C504" authorId="2" shapeId="0" xr:uid="{00000000-0006-0000-0100-00003E010000}">
      <text>
        <r>
          <rPr>
            <sz val="11"/>
            <color theme="1"/>
            <rFont val="Calibri"/>
            <family val="2"/>
            <scheme val="minor"/>
          </rPr>
          <t>Introduzca la fecha prevista de adjudicación, en formato dd-mm-aaaa</t>
        </r>
      </text>
    </comment>
    <comment ref="F504" authorId="1" shapeId="0" xr:uid="{00000000-0006-0000-0100-00003F010000}">
      <text/>
    </comment>
    <comment ref="F505" authorId="1" shapeId="0" xr:uid="{00000000-0006-0000-0100-000040010000}">
      <text/>
    </comment>
    <comment ref="A507" authorId="2" shapeId="0" xr:uid="{00000000-0006-0000-0100-000041010000}">
      <text>
        <r>
          <rPr>
            <sz val="11"/>
            <color theme="1"/>
            <rFont val="Calibri"/>
            <family val="2"/>
            <scheme val="minor"/>
          </rPr>
          <t>Introduzca un codigo UNSPSC</t>
        </r>
      </text>
    </comment>
    <comment ref="B507" authorId="2" shapeId="0" xr:uid="{00000000-0006-0000-0100-000042010000}">
      <text>
        <r>
          <rPr>
            <sz val="11"/>
            <color theme="1"/>
            <rFont val="Calibri"/>
            <family val="2"/>
            <scheme val="minor"/>
          </rPr>
          <t>Descripción calculada automáticamente a partir de código del artículo</t>
        </r>
      </text>
    </comment>
    <comment ref="C507" authorId="2" shapeId="0" xr:uid="{00000000-0006-0000-0100-000043010000}">
      <text>
        <r>
          <rPr>
            <sz val="11"/>
            <color theme="1"/>
            <rFont val="Calibri"/>
            <family val="2"/>
            <scheme val="minor"/>
          </rPr>
          <t>Seleccione un valor de la lista</t>
        </r>
      </text>
    </comment>
    <comment ref="D507" authorId="2" shapeId="0" xr:uid="{00000000-0006-0000-0100-000044010000}">
      <text>
        <r>
          <rPr>
            <sz val="11"/>
            <color theme="1"/>
            <rFont val="Calibri"/>
            <family val="2"/>
            <scheme val="minor"/>
          </rPr>
          <t>Introduzca un número con dos decimales como máximo. Debe ser igual o mayor a la "Cantidad Real Consumida"</t>
        </r>
      </text>
    </comment>
    <comment ref="E507" authorId="2" shapeId="0" xr:uid="{00000000-0006-0000-0100-000045010000}">
      <text>
        <r>
          <rPr>
            <sz val="11"/>
            <color theme="1"/>
            <rFont val="Calibri"/>
            <family val="2"/>
            <scheme val="minor"/>
          </rPr>
          <t>Introduzca un número con dos decimales como máximo</t>
        </r>
      </text>
    </comment>
    <comment ref="F507" authorId="2" shapeId="0" xr:uid="{00000000-0006-0000-0100-000046010000}">
      <text>
        <r>
          <rPr>
            <sz val="11"/>
            <color theme="1"/>
            <rFont val="Calibri"/>
            <family val="2"/>
            <scheme val="minor"/>
          </rPr>
          <t>Monto calculado automáticamente por el sistema</t>
        </r>
      </text>
    </comment>
    <comment ref="A516" authorId="2" shapeId="0" xr:uid="{00000000-0006-0000-0100-000047010000}">
      <text>
        <r>
          <rPr>
            <sz val="11"/>
            <color theme="1"/>
            <rFont val="Calibri"/>
            <family val="2"/>
            <scheme val="minor"/>
          </rPr>
          <t>Introducir un texto con el nombre o referencia de la contratación</t>
        </r>
      </text>
    </comment>
    <comment ref="B516" authorId="2" shapeId="0" xr:uid="{00000000-0006-0000-0100-000048010000}">
      <text>
        <r>
          <rPr>
            <sz val="11"/>
            <color theme="1"/>
            <rFont val="Calibri"/>
            <family val="2"/>
            <scheme val="minor"/>
          </rPr>
          <t>Introducir un texto con el nombre o referencia de la contratación</t>
        </r>
      </text>
    </comment>
    <comment ref="C516" authorId="2" shapeId="0" xr:uid="{00000000-0006-0000-0100-000049010000}">
      <text>
        <r>
          <rPr>
            <sz val="11"/>
            <color theme="1"/>
            <rFont val="Calibri"/>
            <family val="2"/>
            <scheme val="minor"/>
          </rPr>
          <t>Seleccionar un valor del listado</t>
        </r>
      </text>
    </comment>
    <comment ref="D516" authorId="2" shapeId="0" xr:uid="{00000000-0006-0000-0100-00004A010000}">
      <text>
        <r>
          <rPr>
            <sz val="11"/>
            <color theme="1"/>
            <rFont val="Calibri"/>
            <family val="2"/>
            <scheme val="minor"/>
          </rPr>
          <t>Seleccione el tipo de procedimiento</t>
        </r>
      </text>
    </comment>
    <comment ref="E516" authorId="2" shapeId="0" xr:uid="{00000000-0006-0000-0100-00004B010000}">
      <text>
        <r>
          <rPr>
            <sz val="11"/>
            <color theme="1"/>
            <rFont val="Calibri"/>
            <family val="2"/>
            <scheme val="minor"/>
          </rPr>
          <t>Seleccione un valor de la lista</t>
        </r>
      </text>
    </comment>
    <comment ref="F516" authorId="2" shapeId="0" xr:uid="{00000000-0006-0000-0100-00004C010000}">
      <text>
        <r>
          <rPr>
            <sz val="11"/>
            <color theme="1"/>
            <rFont val="Calibri"/>
            <family val="2"/>
            <scheme val="minor"/>
          </rPr>
          <t>Introduzca el código SNIP</t>
        </r>
      </text>
    </comment>
    <comment ref="C517" authorId="2" shapeId="0" xr:uid="{00000000-0006-0000-0100-00004D010000}">
      <text>
        <r>
          <rPr>
            <sz val="11"/>
            <color theme="1"/>
            <rFont val="Calibri"/>
            <family val="2"/>
            <scheme val="minor"/>
          </rPr>
          <t>Introduzca la fecha de inicio del proceso, en formato dd-mm-aaaa</t>
        </r>
      </text>
    </comment>
    <comment ref="F517"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4F010000}">
      <text/>
    </comment>
    <comment ref="C519" authorId="2" shapeId="0" xr:uid="{00000000-0006-0000-0100-000050010000}">
      <text>
        <r>
          <rPr>
            <sz val="11"/>
            <color theme="1"/>
            <rFont val="Calibri"/>
            <family val="2"/>
            <scheme val="minor"/>
          </rPr>
          <t>Introduzca la fecha prevista de adjudicación, en formato dd-mm-aaaa</t>
        </r>
      </text>
    </comment>
    <comment ref="F519" authorId="1" shapeId="0" xr:uid="{00000000-0006-0000-0100-000051010000}">
      <text/>
    </comment>
    <comment ref="F520" authorId="1" shapeId="0" xr:uid="{00000000-0006-0000-0100-000052010000}">
      <text/>
    </comment>
    <comment ref="A522" authorId="2" shapeId="0" xr:uid="{00000000-0006-0000-0100-000053010000}">
      <text>
        <r>
          <rPr>
            <sz val="11"/>
            <color theme="1"/>
            <rFont val="Calibri"/>
            <family val="2"/>
            <scheme val="minor"/>
          </rPr>
          <t>Introduzca un codigo UNSPSC</t>
        </r>
      </text>
    </comment>
    <comment ref="B522" authorId="2" shapeId="0" xr:uid="{00000000-0006-0000-0100-000054010000}">
      <text>
        <r>
          <rPr>
            <sz val="11"/>
            <color theme="1"/>
            <rFont val="Calibri"/>
            <family val="2"/>
            <scheme val="minor"/>
          </rPr>
          <t>Descripción calculada automáticamente a partir de código del artículo</t>
        </r>
      </text>
    </comment>
    <comment ref="C522" authorId="2" shapeId="0" xr:uid="{00000000-0006-0000-0100-000055010000}">
      <text>
        <r>
          <rPr>
            <sz val="11"/>
            <color theme="1"/>
            <rFont val="Calibri"/>
            <family val="2"/>
            <scheme val="minor"/>
          </rPr>
          <t>Seleccione un valor de la lista</t>
        </r>
      </text>
    </comment>
    <comment ref="D522" authorId="2" shapeId="0" xr:uid="{00000000-0006-0000-0100-000056010000}">
      <text>
        <r>
          <rPr>
            <sz val="11"/>
            <color theme="1"/>
            <rFont val="Calibri"/>
            <family val="2"/>
            <scheme val="minor"/>
          </rPr>
          <t>Introduzca un número con dos decimales como máximo. Debe ser igual o mayor a la "Cantidad Real Consumida"</t>
        </r>
      </text>
    </comment>
    <comment ref="E522" authorId="2" shapeId="0" xr:uid="{00000000-0006-0000-0100-000057010000}">
      <text>
        <r>
          <rPr>
            <sz val="11"/>
            <color theme="1"/>
            <rFont val="Calibri"/>
            <family val="2"/>
            <scheme val="minor"/>
          </rPr>
          <t>Introduzca un número con dos decimales como máximo</t>
        </r>
      </text>
    </comment>
    <comment ref="F522" authorId="2" shapeId="0" xr:uid="{00000000-0006-0000-0100-000058010000}">
      <text>
        <r>
          <rPr>
            <sz val="11"/>
            <color theme="1"/>
            <rFont val="Calibri"/>
            <family val="2"/>
            <scheme val="minor"/>
          </rPr>
          <t>Monto calculado automáticamente por el sistema</t>
        </r>
      </text>
    </comment>
    <comment ref="A531" authorId="2" shapeId="0" xr:uid="{00000000-0006-0000-0100-000059010000}">
      <text>
        <r>
          <rPr>
            <sz val="11"/>
            <color theme="1"/>
            <rFont val="Calibri"/>
            <family val="2"/>
            <scheme val="minor"/>
          </rPr>
          <t>Introducir un texto con el nombre o referencia de la contratación</t>
        </r>
      </text>
    </comment>
    <comment ref="B531" authorId="2" shapeId="0" xr:uid="{00000000-0006-0000-0100-00005A010000}">
      <text>
        <r>
          <rPr>
            <sz val="11"/>
            <color theme="1"/>
            <rFont val="Calibri"/>
            <family val="2"/>
            <scheme val="minor"/>
          </rPr>
          <t>Introducir un texto con el nombre o referencia de la contratación</t>
        </r>
      </text>
    </comment>
    <comment ref="C531" authorId="2" shapeId="0" xr:uid="{00000000-0006-0000-0100-00005B010000}">
      <text>
        <r>
          <rPr>
            <sz val="11"/>
            <color theme="1"/>
            <rFont val="Calibri"/>
            <family val="2"/>
            <scheme val="minor"/>
          </rPr>
          <t>Seleccionar un valor del listado</t>
        </r>
      </text>
    </comment>
    <comment ref="D531" authorId="2" shapeId="0" xr:uid="{00000000-0006-0000-0100-00005C010000}">
      <text>
        <r>
          <rPr>
            <sz val="11"/>
            <color theme="1"/>
            <rFont val="Calibri"/>
            <family val="2"/>
            <scheme val="minor"/>
          </rPr>
          <t>Seleccione el tipo de procedimiento</t>
        </r>
      </text>
    </comment>
    <comment ref="E531" authorId="2" shapeId="0" xr:uid="{00000000-0006-0000-0100-00005D010000}">
      <text>
        <r>
          <rPr>
            <sz val="11"/>
            <color theme="1"/>
            <rFont val="Calibri"/>
            <family val="2"/>
            <scheme val="minor"/>
          </rPr>
          <t>Seleccione un valor de la lista</t>
        </r>
      </text>
    </comment>
    <comment ref="F531" authorId="2" shapeId="0" xr:uid="{00000000-0006-0000-0100-00005E010000}">
      <text>
        <r>
          <rPr>
            <sz val="11"/>
            <color theme="1"/>
            <rFont val="Calibri"/>
            <family val="2"/>
            <scheme val="minor"/>
          </rPr>
          <t>Introduzca el código SNIP</t>
        </r>
      </text>
    </comment>
    <comment ref="C532" authorId="2" shapeId="0" xr:uid="{00000000-0006-0000-0100-00005F010000}">
      <text>
        <r>
          <rPr>
            <sz val="11"/>
            <color theme="1"/>
            <rFont val="Calibri"/>
            <family val="2"/>
            <scheme val="minor"/>
          </rPr>
          <t>Introduzca la fecha de inicio del proceso, en formato dd-mm-aaaa</t>
        </r>
      </text>
    </comment>
    <comment ref="F532"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1" shapeId="0" xr:uid="{00000000-0006-0000-0100-000061010000}">
      <text/>
    </comment>
    <comment ref="C534" authorId="2" shapeId="0" xr:uid="{00000000-0006-0000-0100-000062010000}">
      <text>
        <r>
          <rPr>
            <sz val="11"/>
            <color theme="1"/>
            <rFont val="Calibri"/>
            <family val="2"/>
            <scheme val="minor"/>
          </rPr>
          <t>Introduzca la fecha prevista de adjudicación, en formato dd-mm-aaaa</t>
        </r>
      </text>
    </comment>
    <comment ref="F534" authorId="1" shapeId="0" xr:uid="{00000000-0006-0000-0100-000063010000}">
      <text/>
    </comment>
    <comment ref="F535" authorId="1" shapeId="0" xr:uid="{00000000-0006-0000-0100-000064010000}">
      <text/>
    </comment>
    <comment ref="A537" authorId="2" shapeId="0" xr:uid="{00000000-0006-0000-0100-000065010000}">
      <text>
        <r>
          <rPr>
            <sz val="11"/>
            <color theme="1"/>
            <rFont val="Calibri"/>
            <family val="2"/>
            <scheme val="minor"/>
          </rPr>
          <t>Introduzca un codigo UNSPSC</t>
        </r>
      </text>
    </comment>
    <comment ref="B537" authorId="2" shapeId="0" xr:uid="{00000000-0006-0000-0100-000066010000}">
      <text>
        <r>
          <rPr>
            <sz val="11"/>
            <color theme="1"/>
            <rFont val="Calibri"/>
            <family val="2"/>
            <scheme val="minor"/>
          </rPr>
          <t>Descripción calculada automáticamente a partir de código del artículo</t>
        </r>
      </text>
    </comment>
    <comment ref="C537" authorId="2" shapeId="0" xr:uid="{00000000-0006-0000-0100-000067010000}">
      <text>
        <r>
          <rPr>
            <sz val="11"/>
            <color theme="1"/>
            <rFont val="Calibri"/>
            <family val="2"/>
            <scheme val="minor"/>
          </rPr>
          <t>Seleccione un valor de la lista</t>
        </r>
      </text>
    </comment>
    <comment ref="D537" authorId="2" shapeId="0" xr:uid="{00000000-0006-0000-0100-000068010000}">
      <text>
        <r>
          <rPr>
            <sz val="11"/>
            <color theme="1"/>
            <rFont val="Calibri"/>
            <family val="2"/>
            <scheme val="minor"/>
          </rPr>
          <t>Introduzca un número con dos decimales como máximo. Debe ser igual o mayor a la "Cantidad Real Consumida"</t>
        </r>
      </text>
    </comment>
    <comment ref="E537" authorId="2" shapeId="0" xr:uid="{00000000-0006-0000-0100-000069010000}">
      <text>
        <r>
          <rPr>
            <sz val="11"/>
            <color theme="1"/>
            <rFont val="Calibri"/>
            <family val="2"/>
            <scheme val="minor"/>
          </rPr>
          <t>Introduzca un número con dos decimales como máximo</t>
        </r>
      </text>
    </comment>
    <comment ref="F537" authorId="2" shapeId="0" xr:uid="{00000000-0006-0000-0100-00006A010000}">
      <text>
        <r>
          <rPr>
            <sz val="11"/>
            <color theme="1"/>
            <rFont val="Calibri"/>
            <family val="2"/>
            <scheme val="minor"/>
          </rPr>
          <t>Monto calculado automáticamente por el sistema</t>
        </r>
      </text>
    </comment>
    <comment ref="A546" authorId="2" shapeId="0" xr:uid="{00000000-0006-0000-0100-00006B010000}">
      <text>
        <r>
          <rPr>
            <sz val="11"/>
            <color theme="1"/>
            <rFont val="Calibri"/>
            <family val="2"/>
            <scheme val="minor"/>
          </rPr>
          <t>Introducir un texto con el nombre o referencia de la contratación</t>
        </r>
      </text>
    </comment>
    <comment ref="B546" authorId="2" shapeId="0" xr:uid="{00000000-0006-0000-0100-00006C010000}">
      <text>
        <r>
          <rPr>
            <sz val="11"/>
            <color theme="1"/>
            <rFont val="Calibri"/>
            <family val="2"/>
            <scheme val="minor"/>
          </rPr>
          <t>Introduzca un texto con la finalidad de la contratación</t>
        </r>
      </text>
    </comment>
    <comment ref="C546" authorId="2" shapeId="0" xr:uid="{00000000-0006-0000-0100-00006D010000}">
      <text>
        <r>
          <rPr>
            <sz val="11"/>
            <color theme="1"/>
            <rFont val="Calibri"/>
            <family val="2"/>
            <scheme val="minor"/>
          </rPr>
          <t>Seleccionar un valor del listado</t>
        </r>
      </text>
    </comment>
    <comment ref="D546" authorId="2" shapeId="0" xr:uid="{00000000-0006-0000-0100-00006E010000}">
      <text>
        <r>
          <rPr>
            <sz val="11"/>
            <color theme="1"/>
            <rFont val="Calibri"/>
            <family val="2"/>
            <scheme val="minor"/>
          </rPr>
          <t>Seleccione el tipo de procedimiento</t>
        </r>
      </text>
    </comment>
    <comment ref="E546" authorId="2" shapeId="0" xr:uid="{00000000-0006-0000-0100-00006F010000}">
      <text>
        <r>
          <rPr>
            <sz val="11"/>
            <color theme="1"/>
            <rFont val="Calibri"/>
            <family val="2"/>
            <scheme val="minor"/>
          </rPr>
          <t>Seleccione un valor de la lista</t>
        </r>
      </text>
    </comment>
    <comment ref="F546" authorId="2" shapeId="0" xr:uid="{00000000-0006-0000-0100-000070010000}">
      <text>
        <r>
          <rPr>
            <sz val="11"/>
            <color theme="1"/>
            <rFont val="Calibri"/>
            <family val="2"/>
            <scheme val="minor"/>
          </rPr>
          <t>Introduzca el código SNIP</t>
        </r>
      </text>
    </comment>
    <comment ref="C547" authorId="2" shapeId="0" xr:uid="{00000000-0006-0000-0100-000071010000}">
      <text>
        <r>
          <rPr>
            <sz val="11"/>
            <color theme="1"/>
            <rFont val="Calibri"/>
            <family val="2"/>
            <scheme val="minor"/>
          </rPr>
          <t>Introduzca la fecha de inicio del proceso, en formato dd-mm-aaaa</t>
        </r>
      </text>
    </comment>
    <comment ref="F54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73010000}">
      <text/>
    </comment>
    <comment ref="C549" authorId="2" shapeId="0" xr:uid="{00000000-0006-0000-0100-000074010000}">
      <text>
        <r>
          <rPr>
            <sz val="11"/>
            <color theme="1"/>
            <rFont val="Calibri"/>
            <family val="2"/>
            <scheme val="minor"/>
          </rPr>
          <t>Introduzca la fecha prevista de adjudicación, en formato dd-mm-aaaa</t>
        </r>
      </text>
    </comment>
    <comment ref="F549" authorId="1" shapeId="0" xr:uid="{00000000-0006-0000-0100-000075010000}">
      <text/>
    </comment>
    <comment ref="F550" authorId="1" shapeId="0" xr:uid="{00000000-0006-0000-0100-000076010000}">
      <text/>
    </comment>
    <comment ref="A552" authorId="2" shapeId="0" xr:uid="{00000000-0006-0000-0100-000077010000}">
      <text>
        <r>
          <rPr>
            <sz val="11"/>
            <color theme="1"/>
            <rFont val="Calibri"/>
            <family val="2"/>
            <scheme val="minor"/>
          </rPr>
          <t>Introduzca un codigo UNSPSC</t>
        </r>
      </text>
    </comment>
    <comment ref="B552" authorId="2" shapeId="0" xr:uid="{00000000-0006-0000-0100-000078010000}">
      <text>
        <r>
          <rPr>
            <sz val="11"/>
            <color theme="1"/>
            <rFont val="Calibri"/>
            <family val="2"/>
            <scheme val="minor"/>
          </rPr>
          <t>Descripción calculada automáticamente a partir de código del artículo</t>
        </r>
      </text>
    </comment>
    <comment ref="C552" authorId="2" shapeId="0" xr:uid="{00000000-0006-0000-0100-000079010000}">
      <text>
        <r>
          <rPr>
            <sz val="11"/>
            <color theme="1"/>
            <rFont val="Calibri"/>
            <family val="2"/>
            <scheme val="minor"/>
          </rPr>
          <t>Seleccione un valor de la lista</t>
        </r>
      </text>
    </comment>
    <comment ref="D552" authorId="2" shapeId="0" xr:uid="{00000000-0006-0000-0100-00007A010000}">
      <text>
        <r>
          <rPr>
            <sz val="11"/>
            <color theme="1"/>
            <rFont val="Calibri"/>
            <family val="2"/>
            <scheme val="minor"/>
          </rPr>
          <t>Introduzca un número con dos decimales como máximo. Debe ser igual o mayor a la "Cantidad Real Consumida"</t>
        </r>
      </text>
    </comment>
    <comment ref="E552" authorId="2" shapeId="0" xr:uid="{00000000-0006-0000-0100-00007B010000}">
      <text>
        <r>
          <rPr>
            <sz val="11"/>
            <color theme="1"/>
            <rFont val="Calibri"/>
            <family val="2"/>
            <scheme val="minor"/>
          </rPr>
          <t>Introduzca un número con dos decimales como máximo</t>
        </r>
      </text>
    </comment>
    <comment ref="F552" authorId="2" shapeId="0" xr:uid="{00000000-0006-0000-0100-00007C010000}">
      <text>
        <r>
          <rPr>
            <sz val="11"/>
            <color theme="1"/>
            <rFont val="Calibri"/>
            <family val="2"/>
            <scheme val="minor"/>
          </rPr>
          <t>Monto calculado automáticamente por el sistema</t>
        </r>
      </text>
    </comment>
    <comment ref="A562" authorId="2" shapeId="0" xr:uid="{00000000-0006-0000-0100-00007D010000}">
      <text>
        <r>
          <rPr>
            <sz val="11"/>
            <color theme="1"/>
            <rFont val="Calibri"/>
            <family val="2"/>
            <scheme val="minor"/>
          </rPr>
          <t>Introducir un texto con el nombre o referencia de la contratación</t>
        </r>
      </text>
    </comment>
    <comment ref="B562" authorId="2" shapeId="0" xr:uid="{00000000-0006-0000-0100-00007E010000}">
      <text>
        <r>
          <rPr>
            <sz val="11"/>
            <color theme="1"/>
            <rFont val="Calibri"/>
            <family val="2"/>
            <scheme val="minor"/>
          </rPr>
          <t>Introduzca un texto con la finalidad de la contratación</t>
        </r>
      </text>
    </comment>
    <comment ref="C562" authorId="2" shapeId="0" xr:uid="{00000000-0006-0000-0100-00007F010000}">
      <text>
        <r>
          <rPr>
            <sz val="11"/>
            <color theme="1"/>
            <rFont val="Calibri"/>
            <family val="2"/>
            <scheme val="minor"/>
          </rPr>
          <t>Seleccionar un valor del listado</t>
        </r>
      </text>
    </comment>
    <comment ref="D562" authorId="2" shapeId="0" xr:uid="{00000000-0006-0000-0100-000080010000}">
      <text>
        <r>
          <rPr>
            <sz val="11"/>
            <color theme="1"/>
            <rFont val="Calibri"/>
            <family val="2"/>
            <scheme val="minor"/>
          </rPr>
          <t>Seleccione el tipo de procedimiento</t>
        </r>
      </text>
    </comment>
    <comment ref="E562" authorId="2" shapeId="0" xr:uid="{00000000-0006-0000-0100-000081010000}">
      <text>
        <r>
          <rPr>
            <sz val="11"/>
            <color theme="1"/>
            <rFont val="Calibri"/>
            <family val="2"/>
            <scheme val="minor"/>
          </rPr>
          <t>Seleccione un valor de la lista</t>
        </r>
      </text>
    </comment>
    <comment ref="F562" authorId="2" shapeId="0" xr:uid="{00000000-0006-0000-0100-000082010000}">
      <text>
        <r>
          <rPr>
            <sz val="11"/>
            <color theme="1"/>
            <rFont val="Calibri"/>
            <family val="2"/>
            <scheme val="minor"/>
          </rPr>
          <t>Introduzca el código SNIP</t>
        </r>
      </text>
    </comment>
    <comment ref="C563" authorId="2" shapeId="0" xr:uid="{00000000-0006-0000-0100-000083010000}">
      <text>
        <r>
          <rPr>
            <sz val="11"/>
            <color theme="1"/>
            <rFont val="Calibri"/>
            <family val="2"/>
            <scheme val="minor"/>
          </rPr>
          <t>Introduzca la fecha de inicio del proceso, en formato dd-mm-aaaa</t>
        </r>
      </text>
    </comment>
    <comment ref="F56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85010000}">
      <text/>
    </comment>
    <comment ref="C565" authorId="2" shapeId="0" xr:uid="{00000000-0006-0000-0100-000086010000}">
      <text>
        <r>
          <rPr>
            <sz val="11"/>
            <color theme="1"/>
            <rFont val="Calibri"/>
            <family val="2"/>
            <scheme val="minor"/>
          </rPr>
          <t>Introduzca la fecha prevista de adjudicación, en formato dd-mm-aaaa</t>
        </r>
      </text>
    </comment>
    <comment ref="F565" authorId="1" shapeId="0" xr:uid="{00000000-0006-0000-0100-000087010000}">
      <text/>
    </comment>
    <comment ref="F566" authorId="1" shapeId="0" xr:uid="{00000000-0006-0000-0100-000088010000}">
      <text/>
    </comment>
    <comment ref="A568" authorId="2" shapeId="0" xr:uid="{00000000-0006-0000-0100-000089010000}">
      <text>
        <r>
          <rPr>
            <sz val="11"/>
            <color theme="1"/>
            <rFont val="Calibri"/>
            <family val="2"/>
            <scheme val="minor"/>
          </rPr>
          <t>Introduzca un codigo UNSPSC</t>
        </r>
      </text>
    </comment>
    <comment ref="B568" authorId="2" shapeId="0" xr:uid="{00000000-0006-0000-0100-00008A010000}">
      <text>
        <r>
          <rPr>
            <sz val="11"/>
            <color theme="1"/>
            <rFont val="Calibri"/>
            <family val="2"/>
            <scheme val="minor"/>
          </rPr>
          <t>Descripción calculada automáticamente a partir de código del artículo</t>
        </r>
      </text>
    </comment>
    <comment ref="C568" authorId="2" shapeId="0" xr:uid="{00000000-0006-0000-0100-00008B010000}">
      <text>
        <r>
          <rPr>
            <sz val="11"/>
            <color theme="1"/>
            <rFont val="Calibri"/>
            <family val="2"/>
            <scheme val="minor"/>
          </rPr>
          <t>Seleccione un valor de la lista</t>
        </r>
      </text>
    </comment>
    <comment ref="D568" authorId="2" shapeId="0" xr:uid="{00000000-0006-0000-0100-00008C010000}">
      <text>
        <r>
          <rPr>
            <sz val="11"/>
            <color theme="1"/>
            <rFont val="Calibri"/>
            <family val="2"/>
            <scheme val="minor"/>
          </rPr>
          <t>Introduzca un número con dos decimales como máximo. Debe ser igual o mayor a la "Cantidad Real Consumida"</t>
        </r>
      </text>
    </comment>
    <comment ref="E568" authorId="2" shapeId="0" xr:uid="{00000000-0006-0000-0100-00008D010000}">
      <text>
        <r>
          <rPr>
            <sz val="11"/>
            <color theme="1"/>
            <rFont val="Calibri"/>
            <family val="2"/>
            <scheme val="minor"/>
          </rPr>
          <t>Introduzca un número con dos decimales como máximo</t>
        </r>
      </text>
    </comment>
    <comment ref="F568" authorId="2" shapeId="0" xr:uid="{00000000-0006-0000-0100-00008E010000}">
      <text>
        <r>
          <rPr>
            <sz val="11"/>
            <color theme="1"/>
            <rFont val="Calibri"/>
            <family val="2"/>
            <scheme val="minor"/>
          </rPr>
          <t>Monto calculado automáticamente por el sistema</t>
        </r>
      </text>
    </comment>
    <comment ref="A578" authorId="2" shapeId="0" xr:uid="{00000000-0006-0000-0100-00008F010000}">
      <text>
        <r>
          <rPr>
            <sz val="11"/>
            <color theme="1"/>
            <rFont val="Calibri"/>
            <family val="2"/>
            <scheme val="minor"/>
          </rPr>
          <t>Introducir un texto con el nombre o referencia de la contratación</t>
        </r>
      </text>
    </comment>
    <comment ref="B578" authorId="2" shapeId="0" xr:uid="{00000000-0006-0000-0100-000090010000}">
      <text>
        <r>
          <rPr>
            <sz val="11"/>
            <color theme="1"/>
            <rFont val="Calibri"/>
            <family val="2"/>
            <scheme val="minor"/>
          </rPr>
          <t>Introduzca un texto con la finalidad de la contratación</t>
        </r>
      </text>
    </comment>
    <comment ref="C578" authorId="2" shapeId="0" xr:uid="{00000000-0006-0000-0100-000091010000}">
      <text>
        <r>
          <rPr>
            <sz val="11"/>
            <color theme="1"/>
            <rFont val="Calibri"/>
            <family val="2"/>
            <scheme val="minor"/>
          </rPr>
          <t>Seleccionar un valor del listado</t>
        </r>
      </text>
    </comment>
    <comment ref="D578" authorId="2" shapeId="0" xr:uid="{00000000-0006-0000-0100-000092010000}">
      <text>
        <r>
          <rPr>
            <sz val="11"/>
            <color theme="1"/>
            <rFont val="Calibri"/>
            <family val="2"/>
            <scheme val="minor"/>
          </rPr>
          <t>Seleccione el tipo de procedimiento</t>
        </r>
      </text>
    </comment>
    <comment ref="E578" authorId="2" shapeId="0" xr:uid="{00000000-0006-0000-0100-000093010000}">
      <text>
        <r>
          <rPr>
            <sz val="11"/>
            <color theme="1"/>
            <rFont val="Calibri"/>
            <family val="2"/>
            <scheme val="minor"/>
          </rPr>
          <t>Seleccione un valor de la lista</t>
        </r>
      </text>
    </comment>
    <comment ref="F578" authorId="2" shapeId="0" xr:uid="{00000000-0006-0000-0100-000094010000}">
      <text>
        <r>
          <rPr>
            <sz val="11"/>
            <color theme="1"/>
            <rFont val="Calibri"/>
            <family val="2"/>
            <scheme val="minor"/>
          </rPr>
          <t>Introduzca el código SNIP</t>
        </r>
      </text>
    </comment>
    <comment ref="C579" authorId="2" shapeId="0" xr:uid="{00000000-0006-0000-0100-000095010000}">
      <text>
        <r>
          <rPr>
            <sz val="11"/>
            <color theme="1"/>
            <rFont val="Calibri"/>
            <family val="2"/>
            <scheme val="minor"/>
          </rPr>
          <t>Introduzca la fecha de inicio del proceso, en formato dd-mm-aaaa</t>
        </r>
      </text>
    </comment>
    <comment ref="F57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00000000-0006-0000-0100-000097010000}">
      <text/>
    </comment>
    <comment ref="C581" authorId="2" shapeId="0" xr:uid="{00000000-0006-0000-0100-000098010000}">
      <text>
        <r>
          <rPr>
            <sz val="11"/>
            <color theme="1"/>
            <rFont val="Calibri"/>
            <family val="2"/>
            <scheme val="minor"/>
          </rPr>
          <t>Introduzca la fecha prevista de adjudicación, en formato dd-mm-aaaa</t>
        </r>
      </text>
    </comment>
    <comment ref="F581" authorId="1" shapeId="0" xr:uid="{00000000-0006-0000-0100-000099010000}">
      <text/>
    </comment>
    <comment ref="F582" authorId="1" shapeId="0" xr:uid="{00000000-0006-0000-0100-00009A010000}">
      <text/>
    </comment>
    <comment ref="A584" authorId="2" shapeId="0" xr:uid="{00000000-0006-0000-0100-00009B010000}">
      <text>
        <r>
          <rPr>
            <sz val="11"/>
            <color theme="1"/>
            <rFont val="Calibri"/>
            <family val="2"/>
            <scheme val="minor"/>
          </rPr>
          <t>Introduzca un codigo UNSPSC</t>
        </r>
      </text>
    </comment>
    <comment ref="B584" authorId="2" shapeId="0" xr:uid="{00000000-0006-0000-0100-00009C010000}">
      <text>
        <r>
          <rPr>
            <sz val="11"/>
            <color theme="1"/>
            <rFont val="Calibri"/>
            <family val="2"/>
            <scheme val="minor"/>
          </rPr>
          <t>Descripción calculada automáticamente a partir de código del artículo</t>
        </r>
      </text>
    </comment>
    <comment ref="C584" authorId="2" shapeId="0" xr:uid="{00000000-0006-0000-0100-00009D010000}">
      <text>
        <r>
          <rPr>
            <sz val="11"/>
            <color theme="1"/>
            <rFont val="Calibri"/>
            <family val="2"/>
            <scheme val="minor"/>
          </rPr>
          <t>Seleccione un valor de la lista</t>
        </r>
      </text>
    </comment>
    <comment ref="D584" authorId="2" shapeId="0" xr:uid="{00000000-0006-0000-0100-00009E010000}">
      <text>
        <r>
          <rPr>
            <sz val="11"/>
            <color theme="1"/>
            <rFont val="Calibri"/>
            <family val="2"/>
            <scheme val="minor"/>
          </rPr>
          <t>Introduzca un número con dos decimales como máximo. Debe ser igual o mayor a la "Cantidad Real Consumida"</t>
        </r>
      </text>
    </comment>
    <comment ref="E584" authorId="2" shapeId="0" xr:uid="{00000000-0006-0000-0100-00009F010000}">
      <text>
        <r>
          <rPr>
            <sz val="11"/>
            <color theme="1"/>
            <rFont val="Calibri"/>
            <family val="2"/>
            <scheme val="minor"/>
          </rPr>
          <t>Introduzca un número con dos decimales como máximo</t>
        </r>
      </text>
    </comment>
    <comment ref="F584" authorId="2" shapeId="0" xr:uid="{00000000-0006-0000-0100-0000A0010000}">
      <text>
        <r>
          <rPr>
            <sz val="11"/>
            <color theme="1"/>
            <rFont val="Calibri"/>
            <family val="2"/>
            <scheme val="minor"/>
          </rPr>
          <t>Monto calculado automáticamente por el sistema</t>
        </r>
      </text>
    </comment>
    <comment ref="A594" authorId="2" shapeId="0" xr:uid="{00000000-0006-0000-0100-0000A1010000}">
      <text>
        <r>
          <rPr>
            <sz val="11"/>
            <color theme="1"/>
            <rFont val="Calibri"/>
            <family val="2"/>
            <scheme val="minor"/>
          </rPr>
          <t>Introducir un texto con el nombre o referencia de la contratación</t>
        </r>
      </text>
    </comment>
    <comment ref="B594" authorId="2" shapeId="0" xr:uid="{00000000-0006-0000-0100-0000A2010000}">
      <text>
        <r>
          <rPr>
            <sz val="11"/>
            <color theme="1"/>
            <rFont val="Calibri"/>
            <family val="2"/>
            <scheme val="minor"/>
          </rPr>
          <t>Introduzca un texto con la finalidad de la contratación</t>
        </r>
      </text>
    </comment>
    <comment ref="C594" authorId="2" shapeId="0" xr:uid="{00000000-0006-0000-0100-0000A3010000}">
      <text>
        <r>
          <rPr>
            <sz val="11"/>
            <color theme="1"/>
            <rFont val="Calibri"/>
            <family val="2"/>
            <scheme val="minor"/>
          </rPr>
          <t>Seleccionar un valor del listado</t>
        </r>
      </text>
    </comment>
    <comment ref="D594" authorId="2" shapeId="0" xr:uid="{00000000-0006-0000-0100-0000A4010000}">
      <text>
        <r>
          <rPr>
            <sz val="11"/>
            <color theme="1"/>
            <rFont val="Calibri"/>
            <family val="2"/>
            <scheme val="minor"/>
          </rPr>
          <t>Seleccione el tipo de procedimiento</t>
        </r>
      </text>
    </comment>
    <comment ref="E594" authorId="2" shapeId="0" xr:uid="{00000000-0006-0000-0100-0000A5010000}">
      <text>
        <r>
          <rPr>
            <sz val="11"/>
            <color theme="1"/>
            <rFont val="Calibri"/>
            <family val="2"/>
            <scheme val="minor"/>
          </rPr>
          <t>Seleccione un valor de la lista</t>
        </r>
      </text>
    </comment>
    <comment ref="F594" authorId="2" shapeId="0" xr:uid="{00000000-0006-0000-0100-0000A6010000}">
      <text>
        <r>
          <rPr>
            <sz val="11"/>
            <color theme="1"/>
            <rFont val="Calibri"/>
            <family val="2"/>
            <scheme val="minor"/>
          </rPr>
          <t>Introduzca el código SNIP</t>
        </r>
      </text>
    </comment>
    <comment ref="C595" authorId="2" shapeId="0" xr:uid="{00000000-0006-0000-0100-0000A7010000}">
      <text>
        <r>
          <rPr>
            <sz val="11"/>
            <color theme="1"/>
            <rFont val="Calibri"/>
            <family val="2"/>
            <scheme val="minor"/>
          </rPr>
          <t>Introduzca la fecha de inicio del proceso, en formato dd-mm-aaaa</t>
        </r>
      </text>
    </comment>
    <comment ref="F595"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A9010000}">
      <text/>
    </comment>
    <comment ref="C597" authorId="2" shapeId="0" xr:uid="{00000000-0006-0000-0100-0000AA010000}">
      <text>
        <r>
          <rPr>
            <sz val="11"/>
            <color theme="1"/>
            <rFont val="Calibri"/>
            <family val="2"/>
            <scheme val="minor"/>
          </rPr>
          <t>Introduzca la fecha prevista de adjudicación, en formato dd-mm-aaaa</t>
        </r>
      </text>
    </comment>
    <comment ref="F597" authorId="1" shapeId="0" xr:uid="{00000000-0006-0000-0100-0000AB010000}">
      <text/>
    </comment>
    <comment ref="F598" authorId="1" shapeId="0" xr:uid="{00000000-0006-0000-0100-0000AC010000}">
      <text/>
    </comment>
    <comment ref="A600" authorId="2" shapeId="0" xr:uid="{00000000-0006-0000-0100-0000AD010000}">
      <text>
        <r>
          <rPr>
            <sz val="11"/>
            <color theme="1"/>
            <rFont val="Calibri"/>
            <family val="2"/>
            <scheme val="minor"/>
          </rPr>
          <t>Introduzca un codigo UNSPSC</t>
        </r>
      </text>
    </comment>
    <comment ref="B600" authorId="2" shapeId="0" xr:uid="{00000000-0006-0000-0100-0000AE010000}">
      <text>
        <r>
          <rPr>
            <sz val="11"/>
            <color theme="1"/>
            <rFont val="Calibri"/>
            <family val="2"/>
            <scheme val="minor"/>
          </rPr>
          <t>Descripción calculada automáticamente a partir de código del artículo</t>
        </r>
      </text>
    </comment>
    <comment ref="C600" authorId="2" shapeId="0" xr:uid="{00000000-0006-0000-0100-0000AF010000}">
      <text>
        <r>
          <rPr>
            <sz val="11"/>
            <color theme="1"/>
            <rFont val="Calibri"/>
            <family val="2"/>
            <scheme val="minor"/>
          </rPr>
          <t>Seleccione un valor de la lista</t>
        </r>
      </text>
    </comment>
    <comment ref="D600" authorId="2" shapeId="0" xr:uid="{00000000-0006-0000-0100-0000B0010000}">
      <text>
        <r>
          <rPr>
            <sz val="11"/>
            <color theme="1"/>
            <rFont val="Calibri"/>
            <family val="2"/>
            <scheme val="minor"/>
          </rPr>
          <t>Introduzca un número con dos decimales como máximo. Debe ser igual o mayor a la "Cantidad Real Consumida"</t>
        </r>
      </text>
    </comment>
    <comment ref="E600" authorId="2" shapeId="0" xr:uid="{00000000-0006-0000-0100-0000B1010000}">
      <text>
        <r>
          <rPr>
            <sz val="11"/>
            <color theme="1"/>
            <rFont val="Calibri"/>
            <family val="2"/>
            <scheme val="minor"/>
          </rPr>
          <t>Introduzca un número con dos decimales como máximo</t>
        </r>
      </text>
    </comment>
    <comment ref="F600" authorId="2" shapeId="0" xr:uid="{00000000-0006-0000-0100-0000B2010000}">
      <text>
        <r>
          <rPr>
            <sz val="11"/>
            <color theme="1"/>
            <rFont val="Calibri"/>
            <family val="2"/>
            <scheme val="minor"/>
          </rPr>
          <t>Monto calculado automáticamente por el sistema</t>
        </r>
      </text>
    </comment>
    <comment ref="A610" authorId="2" shapeId="0" xr:uid="{00000000-0006-0000-0100-0000B3010000}">
      <text>
        <r>
          <rPr>
            <sz val="11"/>
            <color theme="1"/>
            <rFont val="Calibri"/>
            <family val="2"/>
            <scheme val="minor"/>
          </rPr>
          <t>Introducir un texto con el nombre o referencia de la contratación</t>
        </r>
      </text>
    </comment>
    <comment ref="B610" authorId="2" shapeId="0" xr:uid="{00000000-0006-0000-0100-0000B4010000}">
      <text>
        <r>
          <rPr>
            <sz val="11"/>
            <color theme="1"/>
            <rFont val="Calibri"/>
            <family val="2"/>
            <scheme val="minor"/>
          </rPr>
          <t>Introduzca un texto con la finalidad de la contratación</t>
        </r>
      </text>
    </comment>
    <comment ref="C610" authorId="2" shapeId="0" xr:uid="{00000000-0006-0000-0100-0000B5010000}">
      <text>
        <r>
          <rPr>
            <sz val="11"/>
            <color theme="1"/>
            <rFont val="Calibri"/>
            <family val="2"/>
            <scheme val="minor"/>
          </rPr>
          <t>Seleccionar un valor del listado</t>
        </r>
      </text>
    </comment>
    <comment ref="D610" authorId="2" shapeId="0" xr:uid="{00000000-0006-0000-0100-0000B6010000}">
      <text>
        <r>
          <rPr>
            <sz val="11"/>
            <color theme="1"/>
            <rFont val="Calibri"/>
            <family val="2"/>
            <scheme val="minor"/>
          </rPr>
          <t>Seleccione el tipo de procedimiento</t>
        </r>
      </text>
    </comment>
    <comment ref="E610" authorId="2" shapeId="0" xr:uid="{00000000-0006-0000-0100-0000B7010000}">
      <text>
        <r>
          <rPr>
            <sz val="11"/>
            <color theme="1"/>
            <rFont val="Calibri"/>
            <family val="2"/>
            <scheme val="minor"/>
          </rPr>
          <t>Seleccione un valor de la lista</t>
        </r>
      </text>
    </comment>
    <comment ref="F610" authorId="2" shapeId="0" xr:uid="{00000000-0006-0000-0100-0000B8010000}">
      <text>
        <r>
          <rPr>
            <sz val="11"/>
            <color theme="1"/>
            <rFont val="Calibri"/>
            <family val="2"/>
            <scheme val="minor"/>
          </rPr>
          <t>Introduzca el código SNIP</t>
        </r>
      </text>
    </comment>
    <comment ref="C611" authorId="2" shapeId="0" xr:uid="{00000000-0006-0000-0100-0000B9010000}">
      <text>
        <r>
          <rPr>
            <sz val="11"/>
            <color theme="1"/>
            <rFont val="Calibri"/>
            <family val="2"/>
            <scheme val="minor"/>
          </rPr>
          <t>Introduzca la fecha de inicio del proceso, en formato dd-mm-aaaa</t>
        </r>
      </text>
    </comment>
    <comment ref="F61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BB010000}">
      <text/>
    </comment>
    <comment ref="C613" authorId="2" shapeId="0" xr:uid="{00000000-0006-0000-0100-0000BC010000}">
      <text>
        <r>
          <rPr>
            <sz val="11"/>
            <color theme="1"/>
            <rFont val="Calibri"/>
            <family val="2"/>
            <scheme val="minor"/>
          </rPr>
          <t>Introduzca la fecha prevista de adjudicación, en formato dd-mm-aaaa</t>
        </r>
      </text>
    </comment>
    <comment ref="F613" authorId="1" shapeId="0" xr:uid="{00000000-0006-0000-0100-0000BD010000}">
      <text/>
    </comment>
    <comment ref="F614" authorId="1" shapeId="0" xr:uid="{00000000-0006-0000-0100-0000BE010000}">
      <text/>
    </comment>
    <comment ref="A616" authorId="2" shapeId="0" xr:uid="{00000000-0006-0000-0100-0000BF010000}">
      <text>
        <r>
          <rPr>
            <sz val="11"/>
            <color theme="1"/>
            <rFont val="Calibri"/>
            <family val="2"/>
            <scheme val="minor"/>
          </rPr>
          <t>Introduzca un codigo UNSPSC</t>
        </r>
      </text>
    </comment>
    <comment ref="B616" authorId="2" shapeId="0" xr:uid="{00000000-0006-0000-0100-0000C0010000}">
      <text>
        <r>
          <rPr>
            <sz val="11"/>
            <color theme="1"/>
            <rFont val="Calibri"/>
            <family val="2"/>
            <scheme val="minor"/>
          </rPr>
          <t>Descripción calculada automáticamente a partir de código del artículo</t>
        </r>
      </text>
    </comment>
    <comment ref="C616" authorId="2" shapeId="0" xr:uid="{00000000-0006-0000-0100-0000C1010000}">
      <text>
        <r>
          <rPr>
            <sz val="11"/>
            <color theme="1"/>
            <rFont val="Calibri"/>
            <family val="2"/>
            <scheme val="minor"/>
          </rPr>
          <t>Seleccione un valor de la lista</t>
        </r>
      </text>
    </comment>
    <comment ref="D616" authorId="2" shapeId="0" xr:uid="{00000000-0006-0000-0100-0000C2010000}">
      <text>
        <r>
          <rPr>
            <sz val="11"/>
            <color theme="1"/>
            <rFont val="Calibri"/>
            <family val="2"/>
            <scheme val="minor"/>
          </rPr>
          <t>Introduzca un número con dos decimales como máximo. Debe ser igual o mayor a la "Cantidad Real Consumida"</t>
        </r>
      </text>
    </comment>
    <comment ref="E616" authorId="2" shapeId="0" xr:uid="{00000000-0006-0000-0100-0000C3010000}">
      <text>
        <r>
          <rPr>
            <sz val="11"/>
            <color theme="1"/>
            <rFont val="Calibri"/>
            <family val="2"/>
            <scheme val="minor"/>
          </rPr>
          <t>Introduzca un número con dos decimales como máximo</t>
        </r>
      </text>
    </comment>
    <comment ref="F616" authorId="2" shapeId="0" xr:uid="{00000000-0006-0000-0100-0000C4010000}">
      <text>
        <r>
          <rPr>
            <sz val="11"/>
            <color theme="1"/>
            <rFont val="Calibri"/>
            <family val="2"/>
            <scheme val="minor"/>
          </rPr>
          <t>Monto calculado automáticamente por el sistema</t>
        </r>
      </text>
    </comment>
    <comment ref="A621" authorId="2" shapeId="0" xr:uid="{00000000-0006-0000-0100-0000C5010000}">
      <text>
        <r>
          <rPr>
            <sz val="11"/>
            <color theme="1"/>
            <rFont val="Calibri"/>
            <family val="2"/>
            <scheme val="minor"/>
          </rPr>
          <t>Introducir un texto con el nombre o referencia de la contratación</t>
        </r>
      </text>
    </comment>
    <comment ref="B621" authorId="2" shapeId="0" xr:uid="{00000000-0006-0000-0100-0000C6010000}">
      <text>
        <r>
          <rPr>
            <sz val="11"/>
            <color theme="1"/>
            <rFont val="Calibri"/>
            <family val="2"/>
            <scheme val="minor"/>
          </rPr>
          <t>Introduzca un texto con la finalidad de la contratación</t>
        </r>
      </text>
    </comment>
    <comment ref="C621" authorId="2" shapeId="0" xr:uid="{00000000-0006-0000-0100-0000C7010000}">
      <text>
        <r>
          <rPr>
            <sz val="11"/>
            <color theme="1"/>
            <rFont val="Calibri"/>
            <family val="2"/>
            <scheme val="minor"/>
          </rPr>
          <t>Seleccionar un valor del listado</t>
        </r>
      </text>
    </comment>
    <comment ref="D621" authorId="2" shapeId="0" xr:uid="{00000000-0006-0000-0100-0000C8010000}">
      <text>
        <r>
          <rPr>
            <sz val="11"/>
            <color theme="1"/>
            <rFont val="Calibri"/>
            <family val="2"/>
            <scheme val="minor"/>
          </rPr>
          <t>Seleccione el tipo de procedimiento</t>
        </r>
      </text>
    </comment>
    <comment ref="E621" authorId="2" shapeId="0" xr:uid="{00000000-0006-0000-0100-0000C9010000}">
      <text>
        <r>
          <rPr>
            <sz val="11"/>
            <color theme="1"/>
            <rFont val="Calibri"/>
            <family val="2"/>
            <scheme val="minor"/>
          </rPr>
          <t>Seleccione un valor de la lista</t>
        </r>
      </text>
    </comment>
    <comment ref="F621" authorId="2" shapeId="0" xr:uid="{00000000-0006-0000-0100-0000CA010000}">
      <text>
        <r>
          <rPr>
            <sz val="11"/>
            <color theme="1"/>
            <rFont val="Calibri"/>
            <family val="2"/>
            <scheme val="minor"/>
          </rPr>
          <t>Introduzca el código SNIP</t>
        </r>
      </text>
    </comment>
    <comment ref="C622" authorId="2" shapeId="0" xr:uid="{00000000-0006-0000-0100-0000CB010000}">
      <text>
        <r>
          <rPr>
            <sz val="11"/>
            <color theme="1"/>
            <rFont val="Calibri"/>
            <family val="2"/>
            <scheme val="minor"/>
          </rPr>
          <t>Introduzca la fecha de inicio del proceso, en formato dd-mm-aaaa</t>
        </r>
      </text>
    </comment>
    <comment ref="F62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CD010000}">
      <text/>
    </comment>
    <comment ref="C624" authorId="2" shapeId="0" xr:uid="{00000000-0006-0000-0100-0000CE010000}">
      <text>
        <r>
          <rPr>
            <sz val="11"/>
            <color theme="1"/>
            <rFont val="Calibri"/>
            <family val="2"/>
            <scheme val="minor"/>
          </rPr>
          <t>Introduzca la fecha prevista de adjudicación, en formato dd-mm-aaaa</t>
        </r>
      </text>
    </comment>
    <comment ref="F624" authorId="1" shapeId="0" xr:uid="{00000000-0006-0000-0100-0000CF010000}">
      <text/>
    </comment>
    <comment ref="F625" authorId="1" shapeId="0" xr:uid="{00000000-0006-0000-0100-0000D0010000}">
      <text/>
    </comment>
    <comment ref="A627" authorId="2" shapeId="0" xr:uid="{00000000-0006-0000-0100-0000D1010000}">
      <text>
        <r>
          <rPr>
            <sz val="11"/>
            <color theme="1"/>
            <rFont val="Calibri"/>
            <family val="2"/>
            <scheme val="minor"/>
          </rPr>
          <t>Introduzca un codigo UNSPSC</t>
        </r>
      </text>
    </comment>
    <comment ref="B627" authorId="2" shapeId="0" xr:uid="{00000000-0006-0000-0100-0000D2010000}">
      <text>
        <r>
          <rPr>
            <sz val="11"/>
            <color theme="1"/>
            <rFont val="Calibri"/>
            <family val="2"/>
            <scheme val="minor"/>
          </rPr>
          <t>Descripción calculada automáticamente a partir de código del artículo</t>
        </r>
      </text>
    </comment>
    <comment ref="C627" authorId="2" shapeId="0" xr:uid="{00000000-0006-0000-0100-0000D3010000}">
      <text>
        <r>
          <rPr>
            <sz val="11"/>
            <color theme="1"/>
            <rFont val="Calibri"/>
            <family val="2"/>
            <scheme val="minor"/>
          </rPr>
          <t>Seleccione un valor de la lista</t>
        </r>
      </text>
    </comment>
    <comment ref="D627" authorId="2" shapeId="0" xr:uid="{00000000-0006-0000-0100-0000D4010000}">
      <text>
        <r>
          <rPr>
            <sz val="11"/>
            <color theme="1"/>
            <rFont val="Calibri"/>
            <family val="2"/>
            <scheme val="minor"/>
          </rPr>
          <t>Introduzca un número con dos decimales como máximo. Debe ser igual o mayor a la "Cantidad Real Consumida"</t>
        </r>
      </text>
    </comment>
    <comment ref="E627" authorId="2" shapeId="0" xr:uid="{00000000-0006-0000-0100-0000D5010000}">
      <text>
        <r>
          <rPr>
            <sz val="11"/>
            <color theme="1"/>
            <rFont val="Calibri"/>
            <family val="2"/>
            <scheme val="minor"/>
          </rPr>
          <t>Introduzca un número con dos decimales como máximo</t>
        </r>
      </text>
    </comment>
    <comment ref="F627" authorId="2" shapeId="0" xr:uid="{00000000-0006-0000-0100-0000D6010000}">
      <text>
        <r>
          <rPr>
            <sz val="11"/>
            <color theme="1"/>
            <rFont val="Calibri"/>
            <family val="2"/>
            <scheme val="minor"/>
          </rPr>
          <t>Monto calculado automáticamente por el sistema</t>
        </r>
      </text>
    </comment>
    <comment ref="A632" authorId="2" shapeId="0" xr:uid="{00000000-0006-0000-0100-0000D7010000}">
      <text>
        <r>
          <rPr>
            <sz val="11"/>
            <color theme="1"/>
            <rFont val="Calibri"/>
            <family val="2"/>
            <scheme val="minor"/>
          </rPr>
          <t>Introducir un texto con el nombre o referencia de la contratación</t>
        </r>
      </text>
    </comment>
    <comment ref="B632" authorId="2" shapeId="0" xr:uid="{00000000-0006-0000-0100-0000D8010000}">
      <text>
        <r>
          <rPr>
            <sz val="11"/>
            <color theme="1"/>
            <rFont val="Calibri"/>
            <family val="2"/>
            <scheme val="minor"/>
          </rPr>
          <t>Introduzca un texto con la finalidad de la contratación</t>
        </r>
      </text>
    </comment>
    <comment ref="C632" authorId="2" shapeId="0" xr:uid="{00000000-0006-0000-0100-0000D9010000}">
      <text>
        <r>
          <rPr>
            <sz val="11"/>
            <color theme="1"/>
            <rFont val="Calibri"/>
            <family val="2"/>
            <scheme val="minor"/>
          </rPr>
          <t>Seleccionar un valor del listado</t>
        </r>
      </text>
    </comment>
    <comment ref="D632" authorId="2" shapeId="0" xr:uid="{00000000-0006-0000-0100-0000DA010000}">
      <text>
        <r>
          <rPr>
            <sz val="11"/>
            <color theme="1"/>
            <rFont val="Calibri"/>
            <family val="2"/>
            <scheme val="minor"/>
          </rPr>
          <t>Seleccione el tipo de procedimiento</t>
        </r>
      </text>
    </comment>
    <comment ref="E632" authorId="2" shapeId="0" xr:uid="{00000000-0006-0000-0100-0000DB010000}">
      <text>
        <r>
          <rPr>
            <sz val="11"/>
            <color theme="1"/>
            <rFont val="Calibri"/>
            <family val="2"/>
            <scheme val="minor"/>
          </rPr>
          <t>Seleccione un valor de la lista</t>
        </r>
      </text>
    </comment>
    <comment ref="F632" authorId="2" shapeId="0" xr:uid="{00000000-0006-0000-0100-0000DC010000}">
      <text>
        <r>
          <rPr>
            <sz val="11"/>
            <color theme="1"/>
            <rFont val="Calibri"/>
            <family val="2"/>
            <scheme val="minor"/>
          </rPr>
          <t>Introduzca el código SNIP</t>
        </r>
      </text>
    </comment>
    <comment ref="C633" authorId="2" shapeId="0" xr:uid="{00000000-0006-0000-0100-0000DD010000}">
      <text>
        <r>
          <rPr>
            <sz val="11"/>
            <color theme="1"/>
            <rFont val="Calibri"/>
            <family val="2"/>
            <scheme val="minor"/>
          </rPr>
          <t>Introduzca la fecha de inicio del proceso, en formato dd-mm-aaaa</t>
        </r>
      </text>
    </comment>
    <comment ref="F63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DF010000}">
      <text/>
    </comment>
    <comment ref="C635" authorId="2" shapeId="0" xr:uid="{00000000-0006-0000-0100-0000E0010000}">
      <text>
        <r>
          <rPr>
            <sz val="11"/>
            <color theme="1"/>
            <rFont val="Calibri"/>
            <family val="2"/>
            <scheme val="minor"/>
          </rPr>
          <t>Introduzca la fecha prevista de adjudicación, en formato dd-mm-aaaa</t>
        </r>
      </text>
    </comment>
    <comment ref="F635" authorId="1" shapeId="0" xr:uid="{00000000-0006-0000-0100-0000E1010000}">
      <text/>
    </comment>
    <comment ref="F636" authorId="1" shapeId="0" xr:uid="{00000000-0006-0000-0100-0000E2010000}">
      <text/>
    </comment>
    <comment ref="A638" authorId="2" shapeId="0" xr:uid="{00000000-0006-0000-0100-0000E3010000}">
      <text>
        <r>
          <rPr>
            <sz val="11"/>
            <color theme="1"/>
            <rFont val="Calibri"/>
            <family val="2"/>
            <scheme val="minor"/>
          </rPr>
          <t>Introduzca un codigo UNSPSC</t>
        </r>
      </text>
    </comment>
    <comment ref="B638" authorId="2" shapeId="0" xr:uid="{00000000-0006-0000-0100-0000E4010000}">
      <text>
        <r>
          <rPr>
            <sz val="11"/>
            <color theme="1"/>
            <rFont val="Calibri"/>
            <family val="2"/>
            <scheme val="minor"/>
          </rPr>
          <t>Descripción calculada automáticamente a partir de código del artículo</t>
        </r>
      </text>
    </comment>
    <comment ref="C638" authorId="2" shapeId="0" xr:uid="{00000000-0006-0000-0100-0000E5010000}">
      <text>
        <r>
          <rPr>
            <sz val="11"/>
            <color theme="1"/>
            <rFont val="Calibri"/>
            <family val="2"/>
            <scheme val="minor"/>
          </rPr>
          <t>Seleccione un valor de la lista</t>
        </r>
      </text>
    </comment>
    <comment ref="D638" authorId="2" shapeId="0" xr:uid="{00000000-0006-0000-0100-0000E6010000}">
      <text>
        <r>
          <rPr>
            <sz val="11"/>
            <color theme="1"/>
            <rFont val="Calibri"/>
            <family val="2"/>
            <scheme val="minor"/>
          </rPr>
          <t>Introduzca un número con dos decimales como máximo. Debe ser igual o mayor a la "Cantidad Real Consumida"</t>
        </r>
      </text>
    </comment>
    <comment ref="E638" authorId="2" shapeId="0" xr:uid="{00000000-0006-0000-0100-0000E7010000}">
      <text>
        <r>
          <rPr>
            <sz val="11"/>
            <color theme="1"/>
            <rFont val="Calibri"/>
            <family val="2"/>
            <scheme val="minor"/>
          </rPr>
          <t>Introduzca un número con dos decimales como máximo</t>
        </r>
      </text>
    </comment>
    <comment ref="F638" authorId="2" shapeId="0" xr:uid="{00000000-0006-0000-0100-0000E8010000}">
      <text>
        <r>
          <rPr>
            <sz val="11"/>
            <color theme="1"/>
            <rFont val="Calibri"/>
            <family val="2"/>
            <scheme val="minor"/>
          </rPr>
          <t>Monto calculado automáticamente por el sistema</t>
        </r>
      </text>
    </comment>
    <comment ref="A643" authorId="2" shapeId="0" xr:uid="{00000000-0006-0000-0100-0000E9010000}">
      <text>
        <r>
          <rPr>
            <sz val="11"/>
            <color theme="1"/>
            <rFont val="Calibri"/>
            <family val="2"/>
            <scheme val="minor"/>
          </rPr>
          <t>Introducir un texto con el nombre o referencia de la contratación</t>
        </r>
      </text>
    </comment>
    <comment ref="B643" authorId="2" shapeId="0" xr:uid="{00000000-0006-0000-0100-0000EA010000}">
      <text>
        <r>
          <rPr>
            <sz val="11"/>
            <color theme="1"/>
            <rFont val="Calibri"/>
            <family val="2"/>
            <scheme val="minor"/>
          </rPr>
          <t>Introduzca un texto con la finalidad de la contratación</t>
        </r>
      </text>
    </comment>
    <comment ref="C643" authorId="2" shapeId="0" xr:uid="{00000000-0006-0000-0100-0000EB010000}">
      <text>
        <r>
          <rPr>
            <sz val="11"/>
            <color theme="1"/>
            <rFont val="Calibri"/>
            <family val="2"/>
            <scheme val="minor"/>
          </rPr>
          <t>Seleccionar un valor del listado</t>
        </r>
      </text>
    </comment>
    <comment ref="D643" authorId="2" shapeId="0" xr:uid="{00000000-0006-0000-0100-0000EC010000}">
      <text>
        <r>
          <rPr>
            <sz val="11"/>
            <color theme="1"/>
            <rFont val="Calibri"/>
            <family val="2"/>
            <scheme val="minor"/>
          </rPr>
          <t>Seleccione el tipo de procedimiento</t>
        </r>
      </text>
    </comment>
    <comment ref="E643" authorId="2" shapeId="0" xr:uid="{00000000-0006-0000-0100-0000ED010000}">
      <text>
        <r>
          <rPr>
            <sz val="11"/>
            <color theme="1"/>
            <rFont val="Calibri"/>
            <family val="2"/>
            <scheme val="minor"/>
          </rPr>
          <t>Seleccione un valor de la lista</t>
        </r>
      </text>
    </comment>
    <comment ref="F643" authorId="2" shapeId="0" xr:uid="{00000000-0006-0000-0100-0000EE010000}">
      <text>
        <r>
          <rPr>
            <sz val="11"/>
            <color theme="1"/>
            <rFont val="Calibri"/>
            <family val="2"/>
            <scheme val="minor"/>
          </rPr>
          <t>Introduzca el código SNIP</t>
        </r>
      </text>
    </comment>
    <comment ref="C644" authorId="2" shapeId="0" xr:uid="{00000000-0006-0000-0100-0000EF010000}">
      <text>
        <r>
          <rPr>
            <sz val="11"/>
            <color theme="1"/>
            <rFont val="Calibri"/>
            <family val="2"/>
            <scheme val="minor"/>
          </rPr>
          <t>Introduzca la fecha de inicio del proceso, en formato dd-mm-aaaa</t>
        </r>
      </text>
    </comment>
    <comment ref="F64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F1010000}">
      <text/>
    </comment>
    <comment ref="C646" authorId="2" shapeId="0" xr:uid="{00000000-0006-0000-0100-0000F2010000}">
      <text>
        <r>
          <rPr>
            <sz val="11"/>
            <color theme="1"/>
            <rFont val="Calibri"/>
            <family val="2"/>
            <scheme val="minor"/>
          </rPr>
          <t>Introduzca la fecha prevista de adjudicación, en formato dd-mm-aaaa</t>
        </r>
      </text>
    </comment>
    <comment ref="F646" authorId="1" shapeId="0" xr:uid="{00000000-0006-0000-0100-0000F3010000}">
      <text/>
    </comment>
    <comment ref="F647" authorId="1" shapeId="0" xr:uid="{00000000-0006-0000-0100-0000F4010000}">
      <text/>
    </comment>
    <comment ref="A649" authorId="2" shapeId="0" xr:uid="{00000000-0006-0000-0100-0000F5010000}">
      <text>
        <r>
          <rPr>
            <sz val="11"/>
            <color theme="1"/>
            <rFont val="Calibri"/>
            <family val="2"/>
            <scheme val="minor"/>
          </rPr>
          <t>Introduzca un codigo UNSPSC</t>
        </r>
      </text>
    </comment>
    <comment ref="B649" authorId="2" shapeId="0" xr:uid="{00000000-0006-0000-0100-0000F6010000}">
      <text>
        <r>
          <rPr>
            <sz val="11"/>
            <color theme="1"/>
            <rFont val="Calibri"/>
            <family val="2"/>
            <scheme val="minor"/>
          </rPr>
          <t>Descripción calculada automáticamente a partir de código del artículo</t>
        </r>
      </text>
    </comment>
    <comment ref="C649" authorId="2" shapeId="0" xr:uid="{00000000-0006-0000-0100-0000F7010000}">
      <text>
        <r>
          <rPr>
            <sz val="11"/>
            <color theme="1"/>
            <rFont val="Calibri"/>
            <family val="2"/>
            <scheme val="minor"/>
          </rPr>
          <t>Seleccione un valor de la lista</t>
        </r>
      </text>
    </comment>
    <comment ref="D649" authorId="2" shapeId="0" xr:uid="{00000000-0006-0000-0100-0000F8010000}">
      <text>
        <r>
          <rPr>
            <sz val="11"/>
            <color theme="1"/>
            <rFont val="Calibri"/>
            <family val="2"/>
            <scheme val="minor"/>
          </rPr>
          <t>Introduzca un número con dos decimales como máximo. Debe ser igual o mayor a la "Cantidad Real Consumida"</t>
        </r>
      </text>
    </comment>
    <comment ref="E649" authorId="2" shapeId="0" xr:uid="{00000000-0006-0000-0100-0000F9010000}">
      <text>
        <r>
          <rPr>
            <sz val="11"/>
            <color theme="1"/>
            <rFont val="Calibri"/>
            <family val="2"/>
            <scheme val="minor"/>
          </rPr>
          <t>Introduzca un número con dos decimales como máximo</t>
        </r>
      </text>
    </comment>
    <comment ref="F649" authorId="2" shapeId="0" xr:uid="{00000000-0006-0000-0100-0000FA010000}">
      <text>
        <r>
          <rPr>
            <sz val="11"/>
            <color theme="1"/>
            <rFont val="Calibri"/>
            <family val="2"/>
            <scheme val="minor"/>
          </rPr>
          <t>Monto calculado automáticamente por el sistema</t>
        </r>
      </text>
    </comment>
    <comment ref="A654" authorId="2" shapeId="0" xr:uid="{00000000-0006-0000-0100-0000FB010000}">
      <text>
        <r>
          <rPr>
            <sz val="11"/>
            <color theme="1"/>
            <rFont val="Calibri"/>
            <family val="2"/>
            <scheme val="minor"/>
          </rPr>
          <t>Introducir un texto con el nombre o referencia de la contratación</t>
        </r>
      </text>
    </comment>
    <comment ref="B654" authorId="2" shapeId="0" xr:uid="{00000000-0006-0000-0100-0000FC010000}">
      <text>
        <r>
          <rPr>
            <sz val="11"/>
            <color theme="1"/>
            <rFont val="Calibri"/>
            <family val="2"/>
            <scheme val="minor"/>
          </rPr>
          <t>Introduzca un texto con la finalidad de la contratación</t>
        </r>
      </text>
    </comment>
    <comment ref="C654" authorId="2" shapeId="0" xr:uid="{00000000-0006-0000-0100-0000FD010000}">
      <text>
        <r>
          <rPr>
            <sz val="11"/>
            <color theme="1"/>
            <rFont val="Calibri"/>
            <family val="2"/>
            <scheme val="minor"/>
          </rPr>
          <t>Seleccionar un valor del listado</t>
        </r>
      </text>
    </comment>
    <comment ref="D654" authorId="2" shapeId="0" xr:uid="{00000000-0006-0000-0100-0000FE010000}">
      <text>
        <r>
          <rPr>
            <sz val="11"/>
            <color theme="1"/>
            <rFont val="Calibri"/>
            <family val="2"/>
            <scheme val="minor"/>
          </rPr>
          <t>Seleccione el tipo de procedimiento</t>
        </r>
      </text>
    </comment>
    <comment ref="E654" authorId="2" shapeId="0" xr:uid="{00000000-0006-0000-0100-0000FF010000}">
      <text>
        <r>
          <rPr>
            <sz val="11"/>
            <color theme="1"/>
            <rFont val="Calibri"/>
            <family val="2"/>
            <scheme val="minor"/>
          </rPr>
          <t>Seleccione un valor de la lista</t>
        </r>
      </text>
    </comment>
    <comment ref="F654" authorId="2" shapeId="0" xr:uid="{00000000-0006-0000-0100-000000020000}">
      <text>
        <r>
          <rPr>
            <sz val="11"/>
            <color theme="1"/>
            <rFont val="Calibri"/>
            <family val="2"/>
            <scheme val="minor"/>
          </rPr>
          <t>Introduzca el código SNIP</t>
        </r>
      </text>
    </comment>
    <comment ref="C655" authorId="2" shapeId="0" xr:uid="{00000000-0006-0000-0100-000001020000}">
      <text>
        <r>
          <rPr>
            <sz val="11"/>
            <color theme="1"/>
            <rFont val="Calibri"/>
            <family val="2"/>
            <scheme val="minor"/>
          </rPr>
          <t>Introduzca la fecha de inicio del proceso, en formato dd-mm-aaaa</t>
        </r>
      </text>
    </comment>
    <comment ref="F65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03020000}">
      <text/>
    </comment>
    <comment ref="C657" authorId="2" shapeId="0" xr:uid="{00000000-0006-0000-0100-000004020000}">
      <text>
        <r>
          <rPr>
            <sz val="11"/>
            <color theme="1"/>
            <rFont val="Calibri"/>
            <family val="2"/>
            <scheme val="minor"/>
          </rPr>
          <t>Introduzca la fecha prevista de adjudicación, en formato dd-mm-aaaa</t>
        </r>
      </text>
    </comment>
    <comment ref="F657" authorId="1" shapeId="0" xr:uid="{00000000-0006-0000-0100-000005020000}">
      <text/>
    </comment>
    <comment ref="F658" authorId="1" shapeId="0" xr:uid="{00000000-0006-0000-0100-000006020000}">
      <text/>
    </comment>
    <comment ref="A660" authorId="2" shapeId="0" xr:uid="{00000000-0006-0000-0100-000007020000}">
      <text>
        <r>
          <rPr>
            <sz val="11"/>
            <color theme="1"/>
            <rFont val="Calibri"/>
            <family val="2"/>
            <scheme val="minor"/>
          </rPr>
          <t>Introduzca un codigo UNSPSC</t>
        </r>
      </text>
    </comment>
    <comment ref="B660" authorId="2" shapeId="0" xr:uid="{00000000-0006-0000-0100-000008020000}">
      <text>
        <r>
          <rPr>
            <sz val="11"/>
            <color theme="1"/>
            <rFont val="Calibri"/>
            <family val="2"/>
            <scheme val="minor"/>
          </rPr>
          <t>Descripción calculada automáticamente a partir de código del artículo</t>
        </r>
      </text>
    </comment>
    <comment ref="C660" authorId="2" shapeId="0" xr:uid="{00000000-0006-0000-0100-000009020000}">
      <text>
        <r>
          <rPr>
            <sz val="11"/>
            <color theme="1"/>
            <rFont val="Calibri"/>
            <family val="2"/>
            <scheme val="minor"/>
          </rPr>
          <t>Seleccione un valor de la lista</t>
        </r>
      </text>
    </comment>
    <comment ref="D660" authorId="2" shapeId="0" xr:uid="{00000000-0006-0000-0100-00000A020000}">
      <text>
        <r>
          <rPr>
            <sz val="11"/>
            <color theme="1"/>
            <rFont val="Calibri"/>
            <family val="2"/>
            <scheme val="minor"/>
          </rPr>
          <t>Introduzca un número con dos decimales como máximo. Debe ser igual o mayor a la "Cantidad Real Consumida"</t>
        </r>
      </text>
    </comment>
    <comment ref="E660" authorId="2" shapeId="0" xr:uid="{00000000-0006-0000-0100-00000B020000}">
      <text>
        <r>
          <rPr>
            <sz val="11"/>
            <color theme="1"/>
            <rFont val="Calibri"/>
            <family val="2"/>
            <scheme val="minor"/>
          </rPr>
          <t>Introduzca un número con dos decimales como máximo</t>
        </r>
      </text>
    </comment>
    <comment ref="F660" authorId="2" shapeId="0" xr:uid="{00000000-0006-0000-0100-00000C020000}">
      <text>
        <r>
          <rPr>
            <sz val="11"/>
            <color theme="1"/>
            <rFont val="Calibri"/>
            <family val="2"/>
            <scheme val="minor"/>
          </rPr>
          <t>Monto calculado automáticamente por el sistema</t>
        </r>
      </text>
    </comment>
    <comment ref="A665" authorId="2" shapeId="0" xr:uid="{00000000-0006-0000-0100-00000D020000}">
      <text>
        <r>
          <rPr>
            <sz val="11"/>
            <color theme="1"/>
            <rFont val="Calibri"/>
            <family val="2"/>
            <scheme val="minor"/>
          </rPr>
          <t>Introducir un texto con el nombre o referencia de la contratación</t>
        </r>
      </text>
    </comment>
    <comment ref="B665" authorId="2" shapeId="0" xr:uid="{00000000-0006-0000-0100-00000E020000}">
      <text>
        <r>
          <rPr>
            <sz val="11"/>
            <color theme="1"/>
            <rFont val="Calibri"/>
            <family val="2"/>
            <scheme val="minor"/>
          </rPr>
          <t>Introduzca un texto con la finalidad de la contratación</t>
        </r>
      </text>
    </comment>
    <comment ref="C665" authorId="2" shapeId="0" xr:uid="{00000000-0006-0000-0100-00000F020000}">
      <text>
        <r>
          <rPr>
            <sz val="11"/>
            <color theme="1"/>
            <rFont val="Calibri"/>
            <family val="2"/>
            <scheme val="minor"/>
          </rPr>
          <t>Seleccionar un valor del listado</t>
        </r>
      </text>
    </comment>
    <comment ref="D665" authorId="2" shapeId="0" xr:uid="{00000000-0006-0000-0100-000010020000}">
      <text>
        <r>
          <rPr>
            <sz val="11"/>
            <color theme="1"/>
            <rFont val="Calibri"/>
            <family val="2"/>
            <scheme val="minor"/>
          </rPr>
          <t>Seleccione el tipo de procedimiento</t>
        </r>
      </text>
    </comment>
    <comment ref="E665" authorId="2" shapeId="0" xr:uid="{00000000-0006-0000-0100-000011020000}">
      <text>
        <r>
          <rPr>
            <sz val="11"/>
            <color theme="1"/>
            <rFont val="Calibri"/>
            <family val="2"/>
            <scheme val="minor"/>
          </rPr>
          <t>Seleccione un valor de la lista</t>
        </r>
      </text>
    </comment>
    <comment ref="F665" authorId="2" shapeId="0" xr:uid="{00000000-0006-0000-0100-000012020000}">
      <text>
        <r>
          <rPr>
            <sz val="11"/>
            <color theme="1"/>
            <rFont val="Calibri"/>
            <family val="2"/>
            <scheme val="minor"/>
          </rPr>
          <t>Introduzca el código SNIP</t>
        </r>
      </text>
    </comment>
    <comment ref="C666" authorId="2" shapeId="0" xr:uid="{00000000-0006-0000-0100-000013020000}">
      <text>
        <r>
          <rPr>
            <sz val="11"/>
            <color theme="1"/>
            <rFont val="Calibri"/>
            <family val="2"/>
            <scheme val="minor"/>
          </rPr>
          <t>Introduzca la fecha de inicio del proceso, en formato dd-mm-aaaa</t>
        </r>
      </text>
    </comment>
    <comment ref="F66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15020000}">
      <text/>
    </comment>
    <comment ref="C668" authorId="2" shapeId="0" xr:uid="{00000000-0006-0000-0100-000016020000}">
      <text>
        <r>
          <rPr>
            <sz val="11"/>
            <color theme="1"/>
            <rFont val="Calibri"/>
            <family val="2"/>
            <scheme val="minor"/>
          </rPr>
          <t>Introduzca la fecha prevista de adjudicación, en formato dd-mm-aaaa</t>
        </r>
      </text>
    </comment>
    <comment ref="F668" authorId="1" shapeId="0" xr:uid="{00000000-0006-0000-0100-000017020000}">
      <text/>
    </comment>
    <comment ref="F669" authorId="1" shapeId="0" xr:uid="{00000000-0006-0000-0100-000018020000}">
      <text/>
    </comment>
    <comment ref="A671" authorId="2" shapeId="0" xr:uid="{00000000-0006-0000-0100-000019020000}">
      <text>
        <r>
          <rPr>
            <sz val="11"/>
            <color theme="1"/>
            <rFont val="Calibri"/>
            <family val="2"/>
            <scheme val="minor"/>
          </rPr>
          <t>Introduzca un codigo UNSPSC</t>
        </r>
      </text>
    </comment>
    <comment ref="B671" authorId="2" shapeId="0" xr:uid="{00000000-0006-0000-0100-00001A020000}">
      <text>
        <r>
          <rPr>
            <sz val="11"/>
            <color theme="1"/>
            <rFont val="Calibri"/>
            <family val="2"/>
            <scheme val="minor"/>
          </rPr>
          <t>Descripción calculada automáticamente a partir de código del artículo</t>
        </r>
      </text>
    </comment>
    <comment ref="C671" authorId="2" shapeId="0" xr:uid="{00000000-0006-0000-0100-00001B020000}">
      <text>
        <r>
          <rPr>
            <sz val="11"/>
            <color theme="1"/>
            <rFont val="Calibri"/>
            <family val="2"/>
            <scheme val="minor"/>
          </rPr>
          <t>Seleccione un valor de la lista</t>
        </r>
      </text>
    </comment>
    <comment ref="D671" authorId="2" shapeId="0" xr:uid="{00000000-0006-0000-0100-00001C020000}">
      <text>
        <r>
          <rPr>
            <sz val="11"/>
            <color theme="1"/>
            <rFont val="Calibri"/>
            <family val="2"/>
            <scheme val="minor"/>
          </rPr>
          <t>Introduzca un número con dos decimales como máximo. Debe ser igual o mayor a la "Cantidad Real Consumida"</t>
        </r>
      </text>
    </comment>
    <comment ref="E671" authorId="2" shapeId="0" xr:uid="{00000000-0006-0000-0100-00001D020000}">
      <text>
        <r>
          <rPr>
            <sz val="11"/>
            <color theme="1"/>
            <rFont val="Calibri"/>
            <family val="2"/>
            <scheme val="minor"/>
          </rPr>
          <t>Introduzca un número con dos decimales como máximo</t>
        </r>
      </text>
    </comment>
    <comment ref="F671" authorId="2" shapeId="0" xr:uid="{00000000-0006-0000-0100-00001E020000}">
      <text>
        <r>
          <rPr>
            <sz val="11"/>
            <color theme="1"/>
            <rFont val="Calibri"/>
            <family val="2"/>
            <scheme val="minor"/>
          </rPr>
          <t>Monto calculado automáticamente por el sistema</t>
        </r>
      </text>
    </comment>
    <comment ref="A676" authorId="2" shapeId="0" xr:uid="{00000000-0006-0000-0100-00001F020000}">
      <text>
        <r>
          <rPr>
            <sz val="11"/>
            <color theme="1"/>
            <rFont val="Calibri"/>
            <family val="2"/>
            <scheme val="minor"/>
          </rPr>
          <t>Introducir un texto con el nombre o referencia de la contratación</t>
        </r>
      </text>
    </comment>
    <comment ref="B676" authorId="2" shapeId="0" xr:uid="{00000000-0006-0000-0100-000020020000}">
      <text>
        <r>
          <rPr>
            <sz val="11"/>
            <color theme="1"/>
            <rFont val="Calibri"/>
            <family val="2"/>
            <scheme val="minor"/>
          </rPr>
          <t>Introduzca un texto con la finalidad de la contratación</t>
        </r>
      </text>
    </comment>
    <comment ref="C676" authorId="2" shapeId="0" xr:uid="{00000000-0006-0000-0100-000021020000}">
      <text>
        <r>
          <rPr>
            <sz val="11"/>
            <color theme="1"/>
            <rFont val="Calibri"/>
            <family val="2"/>
            <scheme val="minor"/>
          </rPr>
          <t>Seleccionar un valor del listado</t>
        </r>
      </text>
    </comment>
    <comment ref="D676" authorId="2" shapeId="0" xr:uid="{00000000-0006-0000-0100-000022020000}">
      <text>
        <r>
          <rPr>
            <sz val="11"/>
            <color theme="1"/>
            <rFont val="Calibri"/>
            <family val="2"/>
            <scheme val="minor"/>
          </rPr>
          <t>Seleccione el tipo de procedimiento</t>
        </r>
      </text>
    </comment>
    <comment ref="E676" authorId="2" shapeId="0" xr:uid="{00000000-0006-0000-0100-000023020000}">
      <text>
        <r>
          <rPr>
            <sz val="11"/>
            <color theme="1"/>
            <rFont val="Calibri"/>
            <family val="2"/>
            <scheme val="minor"/>
          </rPr>
          <t>Seleccione un valor de la lista</t>
        </r>
      </text>
    </comment>
    <comment ref="F676" authorId="2" shapeId="0" xr:uid="{00000000-0006-0000-0100-000024020000}">
      <text>
        <r>
          <rPr>
            <sz val="11"/>
            <color theme="1"/>
            <rFont val="Calibri"/>
            <family val="2"/>
            <scheme val="minor"/>
          </rPr>
          <t>Introduzca el código SNIP</t>
        </r>
      </text>
    </comment>
    <comment ref="C677" authorId="2" shapeId="0" xr:uid="{00000000-0006-0000-0100-000025020000}">
      <text>
        <r>
          <rPr>
            <sz val="11"/>
            <color theme="1"/>
            <rFont val="Calibri"/>
            <family val="2"/>
            <scheme val="minor"/>
          </rPr>
          <t>Introduzca la fecha de inicio del proceso, en formato dd-mm-aaaa</t>
        </r>
      </text>
    </comment>
    <comment ref="F677"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27020000}">
      <text/>
    </comment>
    <comment ref="C679" authorId="2" shapeId="0" xr:uid="{00000000-0006-0000-0100-000028020000}">
      <text>
        <r>
          <rPr>
            <sz val="11"/>
            <color theme="1"/>
            <rFont val="Calibri"/>
            <family val="2"/>
            <scheme val="minor"/>
          </rPr>
          <t>Introduzca la fecha prevista de adjudicación, en formato dd-mm-aaaa</t>
        </r>
      </text>
    </comment>
    <comment ref="F679" authorId="1" shapeId="0" xr:uid="{00000000-0006-0000-0100-000029020000}">
      <text/>
    </comment>
    <comment ref="F680" authorId="1" shapeId="0" xr:uid="{00000000-0006-0000-0100-00002A020000}">
      <text/>
    </comment>
    <comment ref="A682" authorId="2" shapeId="0" xr:uid="{00000000-0006-0000-0100-00002B020000}">
      <text>
        <r>
          <rPr>
            <sz val="11"/>
            <color theme="1"/>
            <rFont val="Calibri"/>
            <family val="2"/>
            <scheme val="minor"/>
          </rPr>
          <t>Introduzca un codigo UNSPSC</t>
        </r>
      </text>
    </comment>
    <comment ref="B682" authorId="2" shapeId="0" xr:uid="{00000000-0006-0000-0100-00002C020000}">
      <text>
        <r>
          <rPr>
            <sz val="11"/>
            <color theme="1"/>
            <rFont val="Calibri"/>
            <family val="2"/>
            <scheme val="minor"/>
          </rPr>
          <t>Descripción calculada automáticamente a partir de código del artículo</t>
        </r>
      </text>
    </comment>
    <comment ref="C682" authorId="2" shapeId="0" xr:uid="{00000000-0006-0000-0100-00002D020000}">
      <text>
        <r>
          <rPr>
            <sz val="11"/>
            <color theme="1"/>
            <rFont val="Calibri"/>
            <family val="2"/>
            <scheme val="minor"/>
          </rPr>
          <t>Seleccione un valor de la lista</t>
        </r>
      </text>
    </comment>
    <comment ref="D682" authorId="2" shapeId="0" xr:uid="{00000000-0006-0000-0100-00002E020000}">
      <text>
        <r>
          <rPr>
            <sz val="11"/>
            <color theme="1"/>
            <rFont val="Calibri"/>
            <family val="2"/>
            <scheme val="minor"/>
          </rPr>
          <t>Introduzca un número con dos decimales como máximo. Debe ser igual o mayor a la "Cantidad Real Consumida"</t>
        </r>
      </text>
    </comment>
    <comment ref="E682" authorId="2" shapeId="0" xr:uid="{00000000-0006-0000-0100-00002F020000}">
      <text>
        <r>
          <rPr>
            <sz val="11"/>
            <color theme="1"/>
            <rFont val="Calibri"/>
            <family val="2"/>
            <scheme val="minor"/>
          </rPr>
          <t>Introduzca un número con dos decimales como máximo</t>
        </r>
      </text>
    </comment>
    <comment ref="F682" authorId="2" shapeId="0" xr:uid="{00000000-0006-0000-0100-000030020000}">
      <text>
        <r>
          <rPr>
            <sz val="11"/>
            <color theme="1"/>
            <rFont val="Calibri"/>
            <family val="2"/>
            <scheme val="minor"/>
          </rPr>
          <t>Monto calculado automáticamente por el sistema</t>
        </r>
      </text>
    </comment>
    <comment ref="A687" authorId="2" shapeId="0" xr:uid="{00000000-0006-0000-0100-000031020000}">
      <text>
        <r>
          <rPr>
            <sz val="11"/>
            <color theme="1"/>
            <rFont val="Calibri"/>
            <family val="2"/>
            <scheme val="minor"/>
          </rPr>
          <t>Introducir un texto con el nombre o referencia de la contratación</t>
        </r>
      </text>
    </comment>
    <comment ref="B687" authorId="2" shapeId="0" xr:uid="{00000000-0006-0000-0100-000032020000}">
      <text>
        <r>
          <rPr>
            <sz val="11"/>
            <color theme="1"/>
            <rFont val="Calibri"/>
            <family val="2"/>
            <scheme val="minor"/>
          </rPr>
          <t>Introduzca un texto con la finalidad de la contratación</t>
        </r>
      </text>
    </comment>
    <comment ref="C687" authorId="2" shapeId="0" xr:uid="{00000000-0006-0000-0100-000033020000}">
      <text>
        <r>
          <rPr>
            <sz val="11"/>
            <color theme="1"/>
            <rFont val="Calibri"/>
            <family val="2"/>
            <scheme val="minor"/>
          </rPr>
          <t>Seleccionar un valor del listado</t>
        </r>
      </text>
    </comment>
    <comment ref="D687" authorId="2" shapeId="0" xr:uid="{00000000-0006-0000-0100-000034020000}">
      <text>
        <r>
          <rPr>
            <sz val="11"/>
            <color theme="1"/>
            <rFont val="Calibri"/>
            <family val="2"/>
            <scheme val="minor"/>
          </rPr>
          <t>Seleccione el tipo de procedimiento</t>
        </r>
      </text>
    </comment>
    <comment ref="E687" authorId="2" shapeId="0" xr:uid="{00000000-0006-0000-0100-000035020000}">
      <text>
        <r>
          <rPr>
            <sz val="11"/>
            <color theme="1"/>
            <rFont val="Calibri"/>
            <family val="2"/>
            <scheme val="minor"/>
          </rPr>
          <t>Seleccione un valor de la lista</t>
        </r>
      </text>
    </comment>
    <comment ref="F687" authorId="2" shapeId="0" xr:uid="{00000000-0006-0000-0100-000036020000}">
      <text>
        <r>
          <rPr>
            <sz val="11"/>
            <color theme="1"/>
            <rFont val="Calibri"/>
            <family val="2"/>
            <scheme val="minor"/>
          </rPr>
          <t>Introduzca el código SNIP</t>
        </r>
      </text>
    </comment>
    <comment ref="C688" authorId="2" shapeId="0" xr:uid="{00000000-0006-0000-0100-000037020000}">
      <text>
        <r>
          <rPr>
            <sz val="11"/>
            <color theme="1"/>
            <rFont val="Calibri"/>
            <family val="2"/>
            <scheme val="minor"/>
          </rPr>
          <t>Introduzca la fecha de inicio del proceso, en formato dd-mm-aaaa</t>
        </r>
      </text>
    </comment>
    <comment ref="F688"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39020000}">
      <text/>
    </comment>
    <comment ref="C690" authorId="2" shapeId="0" xr:uid="{00000000-0006-0000-0100-00003A020000}">
      <text>
        <r>
          <rPr>
            <sz val="11"/>
            <color theme="1"/>
            <rFont val="Calibri"/>
            <family val="2"/>
            <scheme val="minor"/>
          </rPr>
          <t>Introduzca la fecha prevista de adjudicación, en formato dd-mm-aaaa</t>
        </r>
      </text>
    </comment>
    <comment ref="F690" authorId="1" shapeId="0" xr:uid="{00000000-0006-0000-0100-00003B020000}">
      <text/>
    </comment>
    <comment ref="F691" authorId="1" shapeId="0" xr:uid="{00000000-0006-0000-0100-00003C020000}">
      <text/>
    </comment>
    <comment ref="A693" authorId="2" shapeId="0" xr:uid="{00000000-0006-0000-0100-00003D020000}">
      <text>
        <r>
          <rPr>
            <sz val="11"/>
            <color theme="1"/>
            <rFont val="Calibri"/>
            <family val="2"/>
            <scheme val="minor"/>
          </rPr>
          <t>Introduzca un codigo UNSPSC</t>
        </r>
      </text>
    </comment>
    <comment ref="B693" authorId="2" shapeId="0" xr:uid="{00000000-0006-0000-0100-00003E020000}">
      <text>
        <r>
          <rPr>
            <sz val="11"/>
            <color theme="1"/>
            <rFont val="Calibri"/>
            <family val="2"/>
            <scheme val="minor"/>
          </rPr>
          <t>Descripción calculada automáticamente a partir de código del artículo</t>
        </r>
      </text>
    </comment>
    <comment ref="C693" authorId="2" shapeId="0" xr:uid="{00000000-0006-0000-0100-00003F020000}">
      <text>
        <r>
          <rPr>
            <sz val="11"/>
            <color theme="1"/>
            <rFont val="Calibri"/>
            <family val="2"/>
            <scheme val="minor"/>
          </rPr>
          <t>Seleccione un valor de la lista</t>
        </r>
      </text>
    </comment>
    <comment ref="D693" authorId="2" shapeId="0" xr:uid="{00000000-0006-0000-0100-000040020000}">
      <text>
        <r>
          <rPr>
            <sz val="11"/>
            <color theme="1"/>
            <rFont val="Calibri"/>
            <family val="2"/>
            <scheme val="minor"/>
          </rPr>
          <t>Introduzca un número con dos decimales como máximo. Debe ser igual o mayor a la "Cantidad Real Consumida"</t>
        </r>
      </text>
    </comment>
    <comment ref="E693" authorId="2" shapeId="0" xr:uid="{00000000-0006-0000-0100-000041020000}">
      <text>
        <r>
          <rPr>
            <sz val="11"/>
            <color theme="1"/>
            <rFont val="Calibri"/>
            <family val="2"/>
            <scheme val="minor"/>
          </rPr>
          <t>Introduzca un número con dos decimales como máximo</t>
        </r>
      </text>
    </comment>
    <comment ref="F693" authorId="2" shapeId="0" xr:uid="{00000000-0006-0000-0100-000042020000}">
      <text>
        <r>
          <rPr>
            <sz val="11"/>
            <color theme="1"/>
            <rFont val="Calibri"/>
            <family val="2"/>
            <scheme val="minor"/>
          </rPr>
          <t>Monto calculado automáticamente por el sistema</t>
        </r>
      </text>
    </comment>
    <comment ref="A698" authorId="2" shapeId="0" xr:uid="{00000000-0006-0000-0100-000043020000}">
      <text>
        <r>
          <rPr>
            <sz val="11"/>
            <color theme="1"/>
            <rFont val="Calibri"/>
            <family val="2"/>
            <scheme val="minor"/>
          </rPr>
          <t>Introducir un texto con el nombre o referencia de la contratación</t>
        </r>
      </text>
    </comment>
    <comment ref="B698" authorId="2" shapeId="0" xr:uid="{00000000-0006-0000-0100-000044020000}">
      <text>
        <r>
          <rPr>
            <sz val="11"/>
            <color theme="1"/>
            <rFont val="Calibri"/>
            <family val="2"/>
            <scheme val="minor"/>
          </rPr>
          <t>Introduzca un texto con la finalidad de la contratación</t>
        </r>
      </text>
    </comment>
    <comment ref="C698" authorId="2" shapeId="0" xr:uid="{00000000-0006-0000-0100-000045020000}">
      <text>
        <r>
          <rPr>
            <sz val="11"/>
            <color theme="1"/>
            <rFont val="Calibri"/>
            <family val="2"/>
            <scheme val="minor"/>
          </rPr>
          <t>Seleccionar un valor del listado</t>
        </r>
      </text>
    </comment>
    <comment ref="D698" authorId="2" shapeId="0" xr:uid="{00000000-0006-0000-0100-000046020000}">
      <text>
        <r>
          <rPr>
            <sz val="11"/>
            <color theme="1"/>
            <rFont val="Calibri"/>
            <family val="2"/>
            <scheme val="minor"/>
          </rPr>
          <t>Seleccione el tipo de procedimiento</t>
        </r>
      </text>
    </comment>
    <comment ref="E698" authorId="2" shapeId="0" xr:uid="{00000000-0006-0000-0100-000047020000}">
      <text>
        <r>
          <rPr>
            <sz val="11"/>
            <color theme="1"/>
            <rFont val="Calibri"/>
            <family val="2"/>
            <scheme val="minor"/>
          </rPr>
          <t>Seleccione un valor de la lista</t>
        </r>
      </text>
    </comment>
    <comment ref="F698" authorId="2" shapeId="0" xr:uid="{00000000-0006-0000-0100-000048020000}">
      <text>
        <r>
          <rPr>
            <sz val="11"/>
            <color theme="1"/>
            <rFont val="Calibri"/>
            <family val="2"/>
            <scheme val="minor"/>
          </rPr>
          <t>Introduzca el código SNIP</t>
        </r>
      </text>
    </comment>
    <comment ref="C699" authorId="2" shapeId="0" xr:uid="{00000000-0006-0000-0100-000049020000}">
      <text>
        <r>
          <rPr>
            <sz val="11"/>
            <color theme="1"/>
            <rFont val="Calibri"/>
            <family val="2"/>
            <scheme val="minor"/>
          </rPr>
          <t>Introduzca la fecha de inicio del proceso, en formato dd-mm-aaaa</t>
        </r>
      </text>
    </comment>
    <comment ref="F699"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4B020000}">
      <text/>
    </comment>
    <comment ref="C701" authorId="2" shapeId="0" xr:uid="{00000000-0006-0000-0100-00004C020000}">
      <text>
        <r>
          <rPr>
            <sz val="11"/>
            <color theme="1"/>
            <rFont val="Calibri"/>
            <family val="2"/>
            <scheme val="minor"/>
          </rPr>
          <t>Introduzca la fecha prevista de adjudicación, en formato dd-mm-aaaa</t>
        </r>
      </text>
    </comment>
    <comment ref="F701" authorId="1" shapeId="0" xr:uid="{00000000-0006-0000-0100-00004D020000}">
      <text/>
    </comment>
    <comment ref="F702" authorId="1" shapeId="0" xr:uid="{00000000-0006-0000-0100-00004E020000}">
      <text/>
    </comment>
    <comment ref="A704" authorId="2" shapeId="0" xr:uid="{00000000-0006-0000-0100-00004F020000}">
      <text>
        <r>
          <rPr>
            <sz val="11"/>
            <color theme="1"/>
            <rFont val="Calibri"/>
            <family val="2"/>
            <scheme val="minor"/>
          </rPr>
          <t>Introduzca un codigo UNSPSC</t>
        </r>
      </text>
    </comment>
    <comment ref="B704" authorId="2" shapeId="0" xr:uid="{00000000-0006-0000-0100-000050020000}">
      <text>
        <r>
          <rPr>
            <sz val="11"/>
            <color theme="1"/>
            <rFont val="Calibri"/>
            <family val="2"/>
            <scheme val="minor"/>
          </rPr>
          <t>Descripción calculada automáticamente a partir de código del artículo</t>
        </r>
      </text>
    </comment>
    <comment ref="C704" authorId="2" shapeId="0" xr:uid="{00000000-0006-0000-0100-000051020000}">
      <text>
        <r>
          <rPr>
            <sz val="11"/>
            <color theme="1"/>
            <rFont val="Calibri"/>
            <family val="2"/>
            <scheme val="minor"/>
          </rPr>
          <t>Seleccione un valor de la lista</t>
        </r>
      </text>
    </comment>
    <comment ref="D704" authorId="2" shapeId="0" xr:uid="{00000000-0006-0000-0100-000052020000}">
      <text>
        <r>
          <rPr>
            <sz val="11"/>
            <color theme="1"/>
            <rFont val="Calibri"/>
            <family val="2"/>
            <scheme val="minor"/>
          </rPr>
          <t>Introduzca un número con dos decimales como máximo. Debe ser igual o mayor a la "Cantidad Real Consumida"</t>
        </r>
      </text>
    </comment>
    <comment ref="E704" authorId="2" shapeId="0" xr:uid="{00000000-0006-0000-0100-000053020000}">
      <text>
        <r>
          <rPr>
            <sz val="11"/>
            <color theme="1"/>
            <rFont val="Calibri"/>
            <family val="2"/>
            <scheme val="minor"/>
          </rPr>
          <t>Introduzca un número con dos decimales como máximo</t>
        </r>
      </text>
    </comment>
    <comment ref="F704" authorId="2" shapeId="0" xr:uid="{00000000-0006-0000-0100-000054020000}">
      <text>
        <r>
          <rPr>
            <sz val="11"/>
            <color theme="1"/>
            <rFont val="Calibri"/>
            <family val="2"/>
            <scheme val="minor"/>
          </rPr>
          <t>Monto calculado automáticamente por el sistema</t>
        </r>
      </text>
    </comment>
    <comment ref="A709" authorId="2" shapeId="0" xr:uid="{00000000-0006-0000-0100-000055020000}">
      <text>
        <r>
          <rPr>
            <sz val="11"/>
            <color theme="1"/>
            <rFont val="Calibri"/>
            <family val="2"/>
            <scheme val="minor"/>
          </rPr>
          <t>Introducir un texto con el nombre o referencia de la contratación</t>
        </r>
      </text>
    </comment>
    <comment ref="B709" authorId="2" shapeId="0" xr:uid="{00000000-0006-0000-0100-000056020000}">
      <text>
        <r>
          <rPr>
            <sz val="11"/>
            <color theme="1"/>
            <rFont val="Calibri"/>
            <family val="2"/>
            <scheme val="minor"/>
          </rPr>
          <t>Introduzca un texto con la finalidad de la contratación</t>
        </r>
      </text>
    </comment>
    <comment ref="C709" authorId="2" shapeId="0" xr:uid="{00000000-0006-0000-0100-000057020000}">
      <text>
        <r>
          <rPr>
            <sz val="11"/>
            <color theme="1"/>
            <rFont val="Calibri"/>
            <family val="2"/>
            <scheme val="minor"/>
          </rPr>
          <t>Seleccionar un valor del listado</t>
        </r>
      </text>
    </comment>
    <comment ref="D709" authorId="2" shapeId="0" xr:uid="{00000000-0006-0000-0100-000058020000}">
      <text>
        <r>
          <rPr>
            <sz val="11"/>
            <color theme="1"/>
            <rFont val="Calibri"/>
            <family val="2"/>
            <scheme val="minor"/>
          </rPr>
          <t>Seleccione el tipo de procedimiento</t>
        </r>
      </text>
    </comment>
    <comment ref="E709" authorId="2" shapeId="0" xr:uid="{00000000-0006-0000-0100-000059020000}">
      <text>
        <r>
          <rPr>
            <sz val="11"/>
            <color theme="1"/>
            <rFont val="Calibri"/>
            <family val="2"/>
            <scheme val="minor"/>
          </rPr>
          <t>Seleccione un valor de la lista</t>
        </r>
      </text>
    </comment>
    <comment ref="F709" authorId="2" shapeId="0" xr:uid="{00000000-0006-0000-0100-00005A020000}">
      <text>
        <r>
          <rPr>
            <sz val="11"/>
            <color theme="1"/>
            <rFont val="Calibri"/>
            <family val="2"/>
            <scheme val="minor"/>
          </rPr>
          <t>Introduzca el código SNIP</t>
        </r>
      </text>
    </comment>
    <comment ref="C710" authorId="2" shapeId="0" xr:uid="{00000000-0006-0000-0100-00005B020000}">
      <text>
        <r>
          <rPr>
            <sz val="11"/>
            <color theme="1"/>
            <rFont val="Calibri"/>
            <family val="2"/>
            <scheme val="minor"/>
          </rPr>
          <t>Introduzca la fecha de inicio del proceso, en formato dd-mm-aaaa</t>
        </r>
      </text>
    </comment>
    <comment ref="F710"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00000000-0006-0000-0100-00005D020000}">
      <text/>
    </comment>
    <comment ref="C712" authorId="2" shapeId="0" xr:uid="{00000000-0006-0000-0100-00005E020000}">
      <text>
        <r>
          <rPr>
            <sz val="11"/>
            <color theme="1"/>
            <rFont val="Calibri"/>
            <family val="2"/>
            <scheme val="minor"/>
          </rPr>
          <t>Introduzca la fecha prevista de adjudicación, en formato dd-mm-aaaa</t>
        </r>
      </text>
    </comment>
    <comment ref="F712" authorId="1" shapeId="0" xr:uid="{00000000-0006-0000-0100-00005F020000}">
      <text/>
    </comment>
    <comment ref="F713" authorId="1" shapeId="0" xr:uid="{00000000-0006-0000-0100-000060020000}">
      <text/>
    </comment>
    <comment ref="A715" authorId="2" shapeId="0" xr:uid="{00000000-0006-0000-0100-000061020000}">
      <text>
        <r>
          <rPr>
            <sz val="11"/>
            <color theme="1"/>
            <rFont val="Calibri"/>
            <family val="2"/>
            <scheme val="minor"/>
          </rPr>
          <t>Introduzca un codigo UNSPSC</t>
        </r>
      </text>
    </comment>
    <comment ref="B715" authorId="2" shapeId="0" xr:uid="{00000000-0006-0000-0100-000062020000}">
      <text>
        <r>
          <rPr>
            <sz val="11"/>
            <color theme="1"/>
            <rFont val="Calibri"/>
            <family val="2"/>
            <scheme val="minor"/>
          </rPr>
          <t>Descripción calculada automáticamente a partir de código del artículo</t>
        </r>
      </text>
    </comment>
    <comment ref="C715" authorId="2" shapeId="0" xr:uid="{00000000-0006-0000-0100-000063020000}">
      <text>
        <r>
          <rPr>
            <sz val="11"/>
            <color theme="1"/>
            <rFont val="Calibri"/>
            <family val="2"/>
            <scheme val="minor"/>
          </rPr>
          <t>Seleccione un valor de la lista</t>
        </r>
      </text>
    </comment>
    <comment ref="D715" authorId="2" shapeId="0" xr:uid="{00000000-0006-0000-0100-000064020000}">
      <text>
        <r>
          <rPr>
            <sz val="11"/>
            <color theme="1"/>
            <rFont val="Calibri"/>
            <family val="2"/>
            <scheme val="minor"/>
          </rPr>
          <t>Introduzca un número con dos decimales como máximo. Debe ser igual o mayor a la "Cantidad Real Consumida"</t>
        </r>
      </text>
    </comment>
    <comment ref="E715" authorId="2" shapeId="0" xr:uid="{00000000-0006-0000-0100-000065020000}">
      <text>
        <r>
          <rPr>
            <sz val="11"/>
            <color theme="1"/>
            <rFont val="Calibri"/>
            <family val="2"/>
            <scheme val="minor"/>
          </rPr>
          <t>Introduzca un número con dos decimales como máximo</t>
        </r>
      </text>
    </comment>
    <comment ref="F715" authorId="2" shapeId="0" xr:uid="{00000000-0006-0000-0100-000066020000}">
      <text>
        <r>
          <rPr>
            <sz val="11"/>
            <color theme="1"/>
            <rFont val="Calibri"/>
            <family val="2"/>
            <scheme val="minor"/>
          </rPr>
          <t>Monto calculado automáticamente por el sistema</t>
        </r>
      </text>
    </comment>
    <comment ref="A720" authorId="2" shapeId="0" xr:uid="{00000000-0006-0000-0100-000067020000}">
      <text>
        <r>
          <rPr>
            <sz val="11"/>
            <color theme="1"/>
            <rFont val="Calibri"/>
            <family val="2"/>
            <scheme val="minor"/>
          </rPr>
          <t>Introducir un texto con el nombre o referencia de la contratación</t>
        </r>
      </text>
    </comment>
    <comment ref="B720" authorId="2" shapeId="0" xr:uid="{00000000-0006-0000-0100-000068020000}">
      <text>
        <r>
          <rPr>
            <sz val="11"/>
            <color theme="1"/>
            <rFont val="Calibri"/>
            <family val="2"/>
            <scheme val="minor"/>
          </rPr>
          <t>Introduzca un texto con la finalidad de la contratación</t>
        </r>
      </text>
    </comment>
    <comment ref="C720" authorId="2" shapeId="0" xr:uid="{00000000-0006-0000-0100-000069020000}">
      <text>
        <r>
          <rPr>
            <sz val="11"/>
            <color theme="1"/>
            <rFont val="Calibri"/>
            <family val="2"/>
            <scheme val="minor"/>
          </rPr>
          <t>Seleccionar un valor del listado</t>
        </r>
      </text>
    </comment>
    <comment ref="D720" authorId="2" shapeId="0" xr:uid="{00000000-0006-0000-0100-00006A020000}">
      <text>
        <r>
          <rPr>
            <sz val="11"/>
            <color theme="1"/>
            <rFont val="Calibri"/>
            <family val="2"/>
            <scheme val="minor"/>
          </rPr>
          <t>Seleccione el tipo de procedimiento</t>
        </r>
      </text>
    </comment>
    <comment ref="E720" authorId="2" shapeId="0" xr:uid="{00000000-0006-0000-0100-00006B020000}">
      <text>
        <r>
          <rPr>
            <sz val="11"/>
            <color theme="1"/>
            <rFont val="Calibri"/>
            <family val="2"/>
            <scheme val="minor"/>
          </rPr>
          <t>Seleccione un valor de la lista</t>
        </r>
      </text>
    </comment>
    <comment ref="F720" authorId="2" shapeId="0" xr:uid="{00000000-0006-0000-0100-00006C020000}">
      <text>
        <r>
          <rPr>
            <sz val="11"/>
            <color theme="1"/>
            <rFont val="Calibri"/>
            <family val="2"/>
            <scheme val="minor"/>
          </rPr>
          <t>Introduzca el código SNIP</t>
        </r>
      </text>
    </comment>
    <comment ref="C721" authorId="2" shapeId="0" xr:uid="{00000000-0006-0000-0100-00006D020000}">
      <text>
        <r>
          <rPr>
            <sz val="11"/>
            <color theme="1"/>
            <rFont val="Calibri"/>
            <family val="2"/>
            <scheme val="minor"/>
          </rPr>
          <t>Introduzca la fecha de inicio del proceso, en formato dd-mm-aaaa</t>
        </r>
      </text>
    </comment>
    <comment ref="F721"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6F020000}">
      <text/>
    </comment>
    <comment ref="C723" authorId="2" shapeId="0" xr:uid="{00000000-0006-0000-0100-000070020000}">
      <text>
        <r>
          <rPr>
            <sz val="11"/>
            <color theme="1"/>
            <rFont val="Calibri"/>
            <family val="2"/>
            <scheme val="minor"/>
          </rPr>
          <t>Introduzca la fecha prevista de adjudicación, en formato dd-mm-aaaa</t>
        </r>
      </text>
    </comment>
    <comment ref="F723" authorId="1" shapeId="0" xr:uid="{00000000-0006-0000-0100-000071020000}">
      <text/>
    </comment>
    <comment ref="F724" authorId="1" shapeId="0" xr:uid="{00000000-0006-0000-0100-000072020000}">
      <text/>
    </comment>
    <comment ref="A726" authorId="2" shapeId="0" xr:uid="{00000000-0006-0000-0100-000073020000}">
      <text>
        <r>
          <rPr>
            <sz val="11"/>
            <color theme="1"/>
            <rFont val="Calibri"/>
            <family val="2"/>
            <scheme val="minor"/>
          </rPr>
          <t>Introduzca un codigo UNSPSC</t>
        </r>
      </text>
    </comment>
    <comment ref="B726" authorId="2" shapeId="0" xr:uid="{00000000-0006-0000-0100-000074020000}">
      <text>
        <r>
          <rPr>
            <sz val="11"/>
            <color theme="1"/>
            <rFont val="Calibri"/>
            <family val="2"/>
            <scheme val="minor"/>
          </rPr>
          <t>Descripción calculada automáticamente a partir de código del artículo</t>
        </r>
      </text>
    </comment>
    <comment ref="C726" authorId="2" shapeId="0" xr:uid="{00000000-0006-0000-0100-000075020000}">
      <text>
        <r>
          <rPr>
            <sz val="11"/>
            <color theme="1"/>
            <rFont val="Calibri"/>
            <family val="2"/>
            <scheme val="minor"/>
          </rPr>
          <t>Seleccione un valor de la lista</t>
        </r>
      </text>
    </comment>
    <comment ref="D726" authorId="2" shapeId="0" xr:uid="{00000000-0006-0000-0100-000076020000}">
      <text>
        <r>
          <rPr>
            <sz val="11"/>
            <color theme="1"/>
            <rFont val="Calibri"/>
            <family val="2"/>
            <scheme val="minor"/>
          </rPr>
          <t>Introduzca un número con dos decimales como máximo. Debe ser igual o mayor a la "Cantidad Real Consumida"</t>
        </r>
      </text>
    </comment>
    <comment ref="E726" authorId="2" shapeId="0" xr:uid="{00000000-0006-0000-0100-000077020000}">
      <text>
        <r>
          <rPr>
            <sz val="11"/>
            <color theme="1"/>
            <rFont val="Calibri"/>
            <family val="2"/>
            <scheme val="minor"/>
          </rPr>
          <t>Introduzca un número con dos decimales como máximo</t>
        </r>
      </text>
    </comment>
    <comment ref="F726" authorId="2" shapeId="0" xr:uid="{00000000-0006-0000-0100-000078020000}">
      <text>
        <r>
          <rPr>
            <sz val="11"/>
            <color theme="1"/>
            <rFont val="Calibri"/>
            <family val="2"/>
            <scheme val="minor"/>
          </rPr>
          <t>Monto calculado automáticamente por el sistema</t>
        </r>
      </text>
    </comment>
    <comment ref="A732" authorId="2" shapeId="0" xr:uid="{00000000-0006-0000-0100-000079020000}">
      <text>
        <r>
          <rPr>
            <sz val="11"/>
            <color theme="1"/>
            <rFont val="Calibri"/>
            <family val="2"/>
            <scheme val="minor"/>
          </rPr>
          <t>Introducir un texto con el nombre o referencia de la contratación</t>
        </r>
      </text>
    </comment>
    <comment ref="B732" authorId="2" shapeId="0" xr:uid="{00000000-0006-0000-0100-00007A020000}">
      <text>
        <r>
          <rPr>
            <sz val="11"/>
            <color theme="1"/>
            <rFont val="Calibri"/>
            <family val="2"/>
            <scheme val="minor"/>
          </rPr>
          <t>Introduzca un texto con la finalidad de la contratación</t>
        </r>
      </text>
    </comment>
    <comment ref="C732" authorId="2" shapeId="0" xr:uid="{00000000-0006-0000-0100-00007B020000}">
      <text>
        <r>
          <rPr>
            <sz val="11"/>
            <color theme="1"/>
            <rFont val="Calibri"/>
            <family val="2"/>
            <scheme val="minor"/>
          </rPr>
          <t>Seleccionar un valor del listado</t>
        </r>
      </text>
    </comment>
    <comment ref="D732" authorId="2" shapeId="0" xr:uid="{00000000-0006-0000-0100-00007C020000}">
      <text>
        <r>
          <rPr>
            <sz val="11"/>
            <color theme="1"/>
            <rFont val="Calibri"/>
            <family val="2"/>
            <scheme val="minor"/>
          </rPr>
          <t>Seleccione el tipo de procedimiento</t>
        </r>
      </text>
    </comment>
    <comment ref="E732" authorId="2" shapeId="0" xr:uid="{00000000-0006-0000-0100-00007D020000}">
      <text>
        <r>
          <rPr>
            <sz val="11"/>
            <color theme="1"/>
            <rFont val="Calibri"/>
            <family val="2"/>
            <scheme val="minor"/>
          </rPr>
          <t>Seleccione un valor de la lista</t>
        </r>
      </text>
    </comment>
    <comment ref="F732" authorId="2" shapeId="0" xr:uid="{00000000-0006-0000-0100-00007E020000}">
      <text>
        <r>
          <rPr>
            <sz val="11"/>
            <color theme="1"/>
            <rFont val="Calibri"/>
            <family val="2"/>
            <scheme val="minor"/>
          </rPr>
          <t>Introduzca el código SNIP</t>
        </r>
      </text>
    </comment>
    <comment ref="C733" authorId="2" shapeId="0" xr:uid="{00000000-0006-0000-0100-00007F020000}">
      <text>
        <r>
          <rPr>
            <sz val="11"/>
            <color theme="1"/>
            <rFont val="Calibri"/>
            <family val="2"/>
            <scheme val="minor"/>
          </rPr>
          <t>Introduzca la fecha de inicio del proceso, en formato dd-mm-aaaa</t>
        </r>
      </text>
    </comment>
    <comment ref="F73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81020000}">
      <text/>
    </comment>
    <comment ref="C735" authorId="2" shapeId="0" xr:uid="{00000000-0006-0000-0100-000082020000}">
      <text>
        <r>
          <rPr>
            <sz val="11"/>
            <color theme="1"/>
            <rFont val="Calibri"/>
            <family val="2"/>
            <scheme val="minor"/>
          </rPr>
          <t>Introduzca la fecha prevista de adjudicación, en formato dd-mm-aaaa</t>
        </r>
      </text>
    </comment>
    <comment ref="F735" authorId="1" shapeId="0" xr:uid="{00000000-0006-0000-0100-000083020000}">
      <text/>
    </comment>
    <comment ref="F736" authorId="1" shapeId="0" xr:uid="{00000000-0006-0000-0100-000084020000}">
      <text/>
    </comment>
    <comment ref="A738" authorId="2" shapeId="0" xr:uid="{00000000-0006-0000-0100-000085020000}">
      <text>
        <r>
          <rPr>
            <sz val="11"/>
            <color theme="1"/>
            <rFont val="Calibri"/>
            <family val="2"/>
            <scheme val="minor"/>
          </rPr>
          <t>Introduzca un codigo UNSPSC</t>
        </r>
      </text>
    </comment>
    <comment ref="B738" authorId="2" shapeId="0" xr:uid="{00000000-0006-0000-0100-000086020000}">
      <text>
        <r>
          <rPr>
            <sz val="11"/>
            <color theme="1"/>
            <rFont val="Calibri"/>
            <family val="2"/>
            <scheme val="minor"/>
          </rPr>
          <t>Descripción calculada automáticamente a partir de código del artículo</t>
        </r>
      </text>
    </comment>
    <comment ref="C738" authorId="2" shapeId="0" xr:uid="{00000000-0006-0000-0100-000087020000}">
      <text>
        <r>
          <rPr>
            <sz val="11"/>
            <color theme="1"/>
            <rFont val="Calibri"/>
            <family val="2"/>
            <scheme val="minor"/>
          </rPr>
          <t>Seleccione un valor de la lista</t>
        </r>
      </text>
    </comment>
    <comment ref="D738" authorId="2" shapeId="0" xr:uid="{00000000-0006-0000-0100-000088020000}">
      <text>
        <r>
          <rPr>
            <sz val="11"/>
            <color theme="1"/>
            <rFont val="Calibri"/>
            <family val="2"/>
            <scheme val="minor"/>
          </rPr>
          <t>Introduzca un número con dos decimales como máximo. Debe ser igual o mayor a la "Cantidad Real Consumida"</t>
        </r>
      </text>
    </comment>
    <comment ref="E738" authorId="2" shapeId="0" xr:uid="{00000000-0006-0000-0100-000089020000}">
      <text>
        <r>
          <rPr>
            <sz val="11"/>
            <color theme="1"/>
            <rFont val="Calibri"/>
            <family val="2"/>
            <scheme val="minor"/>
          </rPr>
          <t>Introduzca un número con dos decimales como máximo</t>
        </r>
      </text>
    </comment>
    <comment ref="F738" authorId="2" shapeId="0" xr:uid="{00000000-0006-0000-0100-00008A020000}">
      <text>
        <r>
          <rPr>
            <sz val="11"/>
            <color theme="1"/>
            <rFont val="Calibri"/>
            <family val="2"/>
            <scheme val="minor"/>
          </rPr>
          <t>Monto calculado automáticamente por el sistema</t>
        </r>
      </text>
    </comment>
    <comment ref="A743" authorId="2" shapeId="0" xr:uid="{00000000-0006-0000-0100-00008B020000}">
      <text>
        <r>
          <rPr>
            <sz val="11"/>
            <color theme="1"/>
            <rFont val="Calibri"/>
            <family val="2"/>
            <scheme val="minor"/>
          </rPr>
          <t>Introducir un texto con el nombre o referencia de la contratación</t>
        </r>
      </text>
    </comment>
    <comment ref="B743" authorId="2" shapeId="0" xr:uid="{00000000-0006-0000-0100-00008C020000}">
      <text>
        <r>
          <rPr>
            <sz val="11"/>
            <color theme="1"/>
            <rFont val="Calibri"/>
            <family val="2"/>
            <scheme val="minor"/>
          </rPr>
          <t>Introduzca un texto con la finalidad de la contratación</t>
        </r>
      </text>
    </comment>
    <comment ref="C743" authorId="2" shapeId="0" xr:uid="{00000000-0006-0000-0100-00008D020000}">
      <text>
        <r>
          <rPr>
            <sz val="11"/>
            <color theme="1"/>
            <rFont val="Calibri"/>
            <family val="2"/>
            <scheme val="minor"/>
          </rPr>
          <t>Seleccionar un valor del listado</t>
        </r>
      </text>
    </comment>
    <comment ref="D743" authorId="2" shapeId="0" xr:uid="{00000000-0006-0000-0100-00008E020000}">
      <text>
        <r>
          <rPr>
            <sz val="11"/>
            <color theme="1"/>
            <rFont val="Calibri"/>
            <family val="2"/>
            <scheme val="minor"/>
          </rPr>
          <t>Seleccione el tipo de procedimiento</t>
        </r>
      </text>
    </comment>
    <comment ref="E743" authorId="2" shapeId="0" xr:uid="{00000000-0006-0000-0100-00008F020000}">
      <text>
        <r>
          <rPr>
            <sz val="11"/>
            <color theme="1"/>
            <rFont val="Calibri"/>
            <family val="2"/>
            <scheme val="minor"/>
          </rPr>
          <t>Seleccione un valor de la lista</t>
        </r>
      </text>
    </comment>
    <comment ref="F743" authorId="2" shapeId="0" xr:uid="{00000000-0006-0000-0100-000090020000}">
      <text>
        <r>
          <rPr>
            <sz val="11"/>
            <color theme="1"/>
            <rFont val="Calibri"/>
            <family val="2"/>
            <scheme val="minor"/>
          </rPr>
          <t>Introduzca el código SNIP</t>
        </r>
      </text>
    </comment>
    <comment ref="C744" authorId="2" shapeId="0" xr:uid="{00000000-0006-0000-0100-000091020000}">
      <text>
        <r>
          <rPr>
            <sz val="11"/>
            <color theme="1"/>
            <rFont val="Calibri"/>
            <family val="2"/>
            <scheme val="minor"/>
          </rPr>
          <t>Introduzca la fecha de inicio del proceso, en formato dd-mm-aaaa</t>
        </r>
      </text>
    </comment>
    <comment ref="F74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1" shapeId="0" xr:uid="{00000000-0006-0000-0100-000093020000}">
      <text/>
    </comment>
    <comment ref="C746" authorId="2" shapeId="0" xr:uid="{00000000-0006-0000-0100-000094020000}">
      <text>
        <r>
          <rPr>
            <sz val="11"/>
            <color theme="1"/>
            <rFont val="Calibri"/>
            <family val="2"/>
            <scheme val="minor"/>
          </rPr>
          <t>Introduzca la fecha prevista de adjudicación, en formato dd-mm-aaaa</t>
        </r>
      </text>
    </comment>
    <comment ref="F746" authorId="1" shapeId="0" xr:uid="{00000000-0006-0000-0100-000095020000}">
      <text/>
    </comment>
    <comment ref="F747" authorId="1" shapeId="0" xr:uid="{00000000-0006-0000-0100-000096020000}">
      <text/>
    </comment>
    <comment ref="A749" authorId="2" shapeId="0" xr:uid="{00000000-0006-0000-0100-000097020000}">
      <text>
        <r>
          <rPr>
            <sz val="11"/>
            <color theme="1"/>
            <rFont val="Calibri"/>
            <family val="2"/>
            <scheme val="minor"/>
          </rPr>
          <t>Introduzca un codigo UNSPSC</t>
        </r>
      </text>
    </comment>
    <comment ref="B749" authorId="2" shapeId="0" xr:uid="{00000000-0006-0000-0100-000098020000}">
      <text>
        <r>
          <rPr>
            <sz val="11"/>
            <color theme="1"/>
            <rFont val="Calibri"/>
            <family val="2"/>
            <scheme val="minor"/>
          </rPr>
          <t>Descripción calculada automáticamente a partir de código del artículo</t>
        </r>
      </text>
    </comment>
    <comment ref="C749" authorId="2" shapeId="0" xr:uid="{00000000-0006-0000-0100-000099020000}">
      <text>
        <r>
          <rPr>
            <sz val="11"/>
            <color theme="1"/>
            <rFont val="Calibri"/>
            <family val="2"/>
            <scheme val="minor"/>
          </rPr>
          <t>Seleccione un valor de la lista</t>
        </r>
      </text>
    </comment>
    <comment ref="D749" authorId="2" shapeId="0" xr:uid="{00000000-0006-0000-0100-00009A020000}">
      <text>
        <r>
          <rPr>
            <sz val="11"/>
            <color theme="1"/>
            <rFont val="Calibri"/>
            <family val="2"/>
            <scheme val="minor"/>
          </rPr>
          <t>Introduzca un número con dos decimales como máximo. Debe ser igual o mayor a la "Cantidad Real Consumida"</t>
        </r>
      </text>
    </comment>
    <comment ref="E749" authorId="2" shapeId="0" xr:uid="{00000000-0006-0000-0100-00009B020000}">
      <text>
        <r>
          <rPr>
            <sz val="11"/>
            <color theme="1"/>
            <rFont val="Calibri"/>
            <family val="2"/>
            <scheme val="minor"/>
          </rPr>
          <t>Introduzca un número con dos decimales como máximo</t>
        </r>
      </text>
    </comment>
    <comment ref="F749" authorId="2" shapeId="0" xr:uid="{00000000-0006-0000-0100-00009C020000}">
      <text>
        <r>
          <rPr>
            <sz val="11"/>
            <color theme="1"/>
            <rFont val="Calibri"/>
            <family val="2"/>
            <scheme val="minor"/>
          </rPr>
          <t>Monto calculado automáticamente por el sistema</t>
        </r>
      </text>
    </comment>
    <comment ref="A754" authorId="2" shapeId="0" xr:uid="{00000000-0006-0000-0100-00009D020000}">
      <text>
        <r>
          <rPr>
            <sz val="11"/>
            <color theme="1"/>
            <rFont val="Calibri"/>
            <family val="2"/>
            <scheme val="minor"/>
          </rPr>
          <t>Introducir un texto con el nombre o referencia de la contratación</t>
        </r>
      </text>
    </comment>
    <comment ref="B754" authorId="2" shapeId="0" xr:uid="{00000000-0006-0000-0100-00009E020000}">
      <text>
        <r>
          <rPr>
            <sz val="11"/>
            <color theme="1"/>
            <rFont val="Calibri"/>
            <family val="2"/>
            <scheme val="minor"/>
          </rPr>
          <t>Introduzca un texto con la finalidad de la contratación</t>
        </r>
      </text>
    </comment>
    <comment ref="C754" authorId="2" shapeId="0" xr:uid="{00000000-0006-0000-0100-00009F020000}">
      <text>
        <r>
          <rPr>
            <sz val="11"/>
            <color theme="1"/>
            <rFont val="Calibri"/>
            <family val="2"/>
            <scheme val="minor"/>
          </rPr>
          <t>Seleccionar un valor del listado</t>
        </r>
      </text>
    </comment>
    <comment ref="D754" authorId="2" shapeId="0" xr:uid="{00000000-0006-0000-0100-0000A0020000}">
      <text>
        <r>
          <rPr>
            <sz val="11"/>
            <color theme="1"/>
            <rFont val="Calibri"/>
            <family val="2"/>
            <scheme val="minor"/>
          </rPr>
          <t>Seleccione el tipo de procedimiento</t>
        </r>
      </text>
    </comment>
    <comment ref="E754" authorId="2" shapeId="0" xr:uid="{00000000-0006-0000-0100-0000A1020000}">
      <text>
        <r>
          <rPr>
            <sz val="11"/>
            <color theme="1"/>
            <rFont val="Calibri"/>
            <family val="2"/>
            <scheme val="minor"/>
          </rPr>
          <t>Seleccione un valor de la lista</t>
        </r>
      </text>
    </comment>
    <comment ref="F754" authorId="2" shapeId="0" xr:uid="{00000000-0006-0000-0100-0000A2020000}">
      <text>
        <r>
          <rPr>
            <sz val="11"/>
            <color theme="1"/>
            <rFont val="Calibri"/>
            <family val="2"/>
            <scheme val="minor"/>
          </rPr>
          <t>Introduzca el código SNIP</t>
        </r>
      </text>
    </comment>
    <comment ref="C755" authorId="2" shapeId="0" xr:uid="{00000000-0006-0000-0100-0000A3020000}">
      <text>
        <r>
          <rPr>
            <sz val="11"/>
            <color theme="1"/>
            <rFont val="Calibri"/>
            <family val="2"/>
            <scheme val="minor"/>
          </rPr>
          <t>Introduzca la fecha de inicio del proceso, en formato dd-mm-aaaa</t>
        </r>
      </text>
    </comment>
    <comment ref="F75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xr:uid="{00000000-0006-0000-0100-0000A5020000}">
      <text/>
    </comment>
    <comment ref="C757" authorId="2" shapeId="0" xr:uid="{00000000-0006-0000-0100-0000A6020000}">
      <text>
        <r>
          <rPr>
            <sz val="11"/>
            <color theme="1"/>
            <rFont val="Calibri"/>
            <family val="2"/>
            <scheme val="minor"/>
          </rPr>
          <t>Introduzca la fecha prevista de adjudicación, en formato dd-mm-aaaa</t>
        </r>
      </text>
    </comment>
    <comment ref="F757" authorId="1" shapeId="0" xr:uid="{00000000-0006-0000-0100-0000A7020000}">
      <text/>
    </comment>
    <comment ref="F758" authorId="1" shapeId="0" xr:uid="{00000000-0006-0000-0100-0000A8020000}">
      <text/>
    </comment>
    <comment ref="A760" authorId="2" shapeId="0" xr:uid="{00000000-0006-0000-0100-0000A9020000}">
      <text>
        <r>
          <rPr>
            <sz val="11"/>
            <color theme="1"/>
            <rFont val="Calibri"/>
            <family val="2"/>
            <scheme val="minor"/>
          </rPr>
          <t>Introduzca un codigo UNSPSC</t>
        </r>
      </text>
    </comment>
    <comment ref="B760" authorId="2" shapeId="0" xr:uid="{00000000-0006-0000-0100-0000AA020000}">
      <text>
        <r>
          <rPr>
            <sz val="11"/>
            <color theme="1"/>
            <rFont val="Calibri"/>
            <family val="2"/>
            <scheme val="minor"/>
          </rPr>
          <t>Descripción calculada automáticamente a partir de código del artículo</t>
        </r>
      </text>
    </comment>
    <comment ref="C760" authorId="2" shapeId="0" xr:uid="{00000000-0006-0000-0100-0000AB020000}">
      <text>
        <r>
          <rPr>
            <sz val="11"/>
            <color theme="1"/>
            <rFont val="Calibri"/>
            <family val="2"/>
            <scheme val="minor"/>
          </rPr>
          <t>Seleccione un valor de la lista</t>
        </r>
      </text>
    </comment>
    <comment ref="D760" authorId="2" shapeId="0" xr:uid="{00000000-0006-0000-0100-0000AC020000}">
      <text>
        <r>
          <rPr>
            <sz val="11"/>
            <color theme="1"/>
            <rFont val="Calibri"/>
            <family val="2"/>
            <scheme val="minor"/>
          </rPr>
          <t>Introduzca un número con dos decimales como máximo. Debe ser igual o mayor a la "Cantidad Real Consumida"</t>
        </r>
      </text>
    </comment>
    <comment ref="E760" authorId="2" shapeId="0" xr:uid="{00000000-0006-0000-0100-0000AD020000}">
      <text>
        <r>
          <rPr>
            <sz val="11"/>
            <color theme="1"/>
            <rFont val="Calibri"/>
            <family val="2"/>
            <scheme val="minor"/>
          </rPr>
          <t>Introduzca un número con dos decimales como máximo</t>
        </r>
      </text>
    </comment>
    <comment ref="F760" authorId="2" shapeId="0" xr:uid="{00000000-0006-0000-0100-0000AE020000}">
      <text>
        <r>
          <rPr>
            <sz val="11"/>
            <color theme="1"/>
            <rFont val="Calibri"/>
            <family val="2"/>
            <scheme val="minor"/>
          </rPr>
          <t>Monto calculado automáticamente por el sistema</t>
        </r>
      </text>
    </comment>
    <comment ref="A765" authorId="2" shapeId="0" xr:uid="{00000000-0006-0000-0100-0000AF020000}">
      <text>
        <r>
          <rPr>
            <sz val="11"/>
            <color theme="1"/>
            <rFont val="Calibri"/>
            <family val="2"/>
            <scheme val="minor"/>
          </rPr>
          <t>Introducir un texto con el nombre o referencia de la contratación</t>
        </r>
      </text>
    </comment>
    <comment ref="B765" authorId="2" shapeId="0" xr:uid="{00000000-0006-0000-0100-0000B0020000}">
      <text>
        <r>
          <rPr>
            <sz val="11"/>
            <color theme="1"/>
            <rFont val="Calibri"/>
            <family val="2"/>
            <scheme val="minor"/>
          </rPr>
          <t>Introduzca un texto con la finalidad de la contratación</t>
        </r>
      </text>
    </comment>
    <comment ref="C765" authorId="2" shapeId="0" xr:uid="{00000000-0006-0000-0100-0000B1020000}">
      <text>
        <r>
          <rPr>
            <sz val="11"/>
            <color theme="1"/>
            <rFont val="Calibri"/>
            <family val="2"/>
            <scheme val="minor"/>
          </rPr>
          <t>Seleccionar un valor del listado</t>
        </r>
      </text>
    </comment>
    <comment ref="D765" authorId="2" shapeId="0" xr:uid="{00000000-0006-0000-0100-0000B2020000}">
      <text>
        <r>
          <rPr>
            <sz val="11"/>
            <color theme="1"/>
            <rFont val="Calibri"/>
            <family val="2"/>
            <scheme val="minor"/>
          </rPr>
          <t>Seleccione el tipo de procedimiento</t>
        </r>
      </text>
    </comment>
    <comment ref="E765" authorId="2" shapeId="0" xr:uid="{00000000-0006-0000-0100-0000B3020000}">
      <text>
        <r>
          <rPr>
            <sz val="11"/>
            <color theme="1"/>
            <rFont val="Calibri"/>
            <family val="2"/>
            <scheme val="minor"/>
          </rPr>
          <t>Seleccione un valor de la lista</t>
        </r>
      </text>
    </comment>
    <comment ref="F765" authorId="2" shapeId="0" xr:uid="{00000000-0006-0000-0100-0000B4020000}">
      <text>
        <r>
          <rPr>
            <sz val="11"/>
            <color theme="1"/>
            <rFont val="Calibri"/>
            <family val="2"/>
            <scheme val="minor"/>
          </rPr>
          <t>Introduzca el código SNIP</t>
        </r>
      </text>
    </comment>
    <comment ref="C766" authorId="2" shapeId="0" xr:uid="{00000000-0006-0000-0100-0000B5020000}">
      <text>
        <r>
          <rPr>
            <sz val="11"/>
            <color theme="1"/>
            <rFont val="Calibri"/>
            <family val="2"/>
            <scheme val="minor"/>
          </rPr>
          <t>Introduzca la fecha de inicio del proceso, en formato dd-mm-aaaa</t>
        </r>
      </text>
    </comment>
    <comment ref="F766"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xr:uid="{00000000-0006-0000-0100-0000B7020000}">
      <text/>
    </comment>
    <comment ref="C768" authorId="2" shapeId="0" xr:uid="{00000000-0006-0000-0100-0000B8020000}">
      <text>
        <r>
          <rPr>
            <sz val="11"/>
            <color theme="1"/>
            <rFont val="Calibri"/>
            <family val="2"/>
            <scheme val="minor"/>
          </rPr>
          <t>Introduzca la fecha prevista de adjudicación, en formato dd-mm-aaaa</t>
        </r>
      </text>
    </comment>
    <comment ref="F768" authorId="1" shapeId="0" xr:uid="{00000000-0006-0000-0100-0000B9020000}">
      <text/>
    </comment>
    <comment ref="F769" authorId="1" shapeId="0" xr:uid="{00000000-0006-0000-0100-0000BA020000}">
      <text/>
    </comment>
    <comment ref="A771" authorId="2" shapeId="0" xr:uid="{00000000-0006-0000-0100-0000BB020000}">
      <text>
        <r>
          <rPr>
            <sz val="11"/>
            <color theme="1"/>
            <rFont val="Calibri"/>
            <family val="2"/>
            <scheme val="minor"/>
          </rPr>
          <t>Introduzca un codigo UNSPSC</t>
        </r>
      </text>
    </comment>
    <comment ref="B771" authorId="2" shapeId="0" xr:uid="{00000000-0006-0000-0100-0000BC020000}">
      <text>
        <r>
          <rPr>
            <sz val="11"/>
            <color theme="1"/>
            <rFont val="Calibri"/>
            <family val="2"/>
            <scheme val="minor"/>
          </rPr>
          <t>Descripción calculada automáticamente a partir de código del artículo</t>
        </r>
      </text>
    </comment>
    <comment ref="C771" authorId="2" shapeId="0" xr:uid="{00000000-0006-0000-0100-0000BD020000}">
      <text>
        <r>
          <rPr>
            <sz val="11"/>
            <color theme="1"/>
            <rFont val="Calibri"/>
            <family val="2"/>
            <scheme val="minor"/>
          </rPr>
          <t>Seleccione un valor de la lista</t>
        </r>
      </text>
    </comment>
    <comment ref="D771" authorId="2" shapeId="0" xr:uid="{00000000-0006-0000-0100-0000BE020000}">
      <text>
        <r>
          <rPr>
            <sz val="11"/>
            <color theme="1"/>
            <rFont val="Calibri"/>
            <family val="2"/>
            <scheme val="minor"/>
          </rPr>
          <t>Introduzca un número con dos decimales como máximo. Debe ser igual o mayor a la "Cantidad Real Consumida"</t>
        </r>
      </text>
    </comment>
    <comment ref="E771" authorId="2" shapeId="0" xr:uid="{00000000-0006-0000-0100-0000BF020000}">
      <text>
        <r>
          <rPr>
            <sz val="11"/>
            <color theme="1"/>
            <rFont val="Calibri"/>
            <family val="2"/>
            <scheme val="minor"/>
          </rPr>
          <t>Introduzca un número con dos decimales como máximo</t>
        </r>
      </text>
    </comment>
    <comment ref="F771" authorId="2" shapeId="0" xr:uid="{00000000-0006-0000-0100-0000C0020000}">
      <text>
        <r>
          <rPr>
            <sz val="11"/>
            <color theme="1"/>
            <rFont val="Calibri"/>
            <family val="2"/>
            <scheme val="minor"/>
          </rPr>
          <t>Monto calculado automáticamente por el sistema</t>
        </r>
      </text>
    </comment>
    <comment ref="A776" authorId="2" shapeId="0" xr:uid="{00000000-0006-0000-0100-0000C1020000}">
      <text>
        <r>
          <rPr>
            <sz val="11"/>
            <color theme="1"/>
            <rFont val="Calibri"/>
            <family val="2"/>
            <scheme val="minor"/>
          </rPr>
          <t>Introducir un texto con el nombre o referencia de la contratación</t>
        </r>
      </text>
    </comment>
    <comment ref="B776" authorId="2" shapeId="0" xr:uid="{00000000-0006-0000-0100-0000C2020000}">
      <text>
        <r>
          <rPr>
            <sz val="11"/>
            <color theme="1"/>
            <rFont val="Calibri"/>
            <family val="2"/>
            <scheme val="minor"/>
          </rPr>
          <t>Introduzca un texto con la finalidad de la contratación</t>
        </r>
      </text>
    </comment>
    <comment ref="C776" authorId="2" shapeId="0" xr:uid="{00000000-0006-0000-0100-0000C3020000}">
      <text>
        <r>
          <rPr>
            <sz val="11"/>
            <color theme="1"/>
            <rFont val="Calibri"/>
            <family val="2"/>
            <scheme val="minor"/>
          </rPr>
          <t>Seleccionar un valor del listado</t>
        </r>
      </text>
    </comment>
    <comment ref="D776" authorId="2" shapeId="0" xr:uid="{00000000-0006-0000-0100-0000C4020000}">
      <text>
        <r>
          <rPr>
            <sz val="11"/>
            <color theme="1"/>
            <rFont val="Calibri"/>
            <family val="2"/>
            <scheme val="minor"/>
          </rPr>
          <t>Seleccione el tipo de procedimiento</t>
        </r>
      </text>
    </comment>
    <comment ref="E776" authorId="2" shapeId="0" xr:uid="{00000000-0006-0000-0100-0000C5020000}">
      <text>
        <r>
          <rPr>
            <sz val="11"/>
            <color theme="1"/>
            <rFont val="Calibri"/>
            <family val="2"/>
            <scheme val="minor"/>
          </rPr>
          <t>Seleccione un valor de la lista</t>
        </r>
      </text>
    </comment>
    <comment ref="F776" authorId="2" shapeId="0" xr:uid="{00000000-0006-0000-0100-0000C6020000}">
      <text>
        <r>
          <rPr>
            <sz val="11"/>
            <color theme="1"/>
            <rFont val="Calibri"/>
            <family val="2"/>
            <scheme val="minor"/>
          </rPr>
          <t>Introduzca el código SNIP</t>
        </r>
      </text>
    </comment>
    <comment ref="C777" authorId="2" shapeId="0" xr:uid="{00000000-0006-0000-0100-0000C7020000}">
      <text>
        <r>
          <rPr>
            <sz val="11"/>
            <color theme="1"/>
            <rFont val="Calibri"/>
            <family val="2"/>
            <scheme val="minor"/>
          </rPr>
          <t>Introduzca la fecha de inicio del proceso, en formato dd-mm-aaaa</t>
        </r>
      </text>
    </comment>
    <comment ref="F777"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xr:uid="{00000000-0006-0000-0100-0000C9020000}">
      <text/>
    </comment>
    <comment ref="C779" authorId="2" shapeId="0" xr:uid="{00000000-0006-0000-0100-0000CA020000}">
      <text>
        <r>
          <rPr>
            <sz val="11"/>
            <color theme="1"/>
            <rFont val="Calibri"/>
            <family val="2"/>
            <scheme val="minor"/>
          </rPr>
          <t>Introduzca la fecha prevista de adjudicación, en formato dd-mm-aaaa</t>
        </r>
      </text>
    </comment>
    <comment ref="F779" authorId="1" shapeId="0" xr:uid="{00000000-0006-0000-0100-0000CB020000}">
      <text/>
    </comment>
    <comment ref="F780" authorId="1" shapeId="0" xr:uid="{00000000-0006-0000-0100-0000CC020000}">
      <text/>
    </comment>
    <comment ref="A782" authorId="2" shapeId="0" xr:uid="{00000000-0006-0000-0100-0000CD020000}">
      <text>
        <r>
          <rPr>
            <sz val="11"/>
            <color theme="1"/>
            <rFont val="Calibri"/>
            <family val="2"/>
            <scheme val="minor"/>
          </rPr>
          <t>Introduzca un codigo UNSPSC</t>
        </r>
      </text>
    </comment>
    <comment ref="B782" authorId="2" shapeId="0" xr:uid="{00000000-0006-0000-0100-0000CE020000}">
      <text>
        <r>
          <rPr>
            <sz val="11"/>
            <color theme="1"/>
            <rFont val="Calibri"/>
            <family val="2"/>
            <scheme val="minor"/>
          </rPr>
          <t>Descripción calculada automáticamente a partir de código del artículo</t>
        </r>
      </text>
    </comment>
    <comment ref="C782" authorId="2" shapeId="0" xr:uid="{00000000-0006-0000-0100-0000CF020000}">
      <text>
        <r>
          <rPr>
            <sz val="11"/>
            <color theme="1"/>
            <rFont val="Calibri"/>
            <family val="2"/>
            <scheme val="minor"/>
          </rPr>
          <t>Seleccione un valor de la lista</t>
        </r>
      </text>
    </comment>
    <comment ref="D782" authorId="2" shapeId="0" xr:uid="{00000000-0006-0000-0100-0000D0020000}">
      <text>
        <r>
          <rPr>
            <sz val="11"/>
            <color theme="1"/>
            <rFont val="Calibri"/>
            <family val="2"/>
            <scheme val="minor"/>
          </rPr>
          <t>Introduzca un número con dos decimales como máximo. Debe ser igual o mayor a la "Cantidad Real Consumida"</t>
        </r>
      </text>
    </comment>
    <comment ref="E782" authorId="2" shapeId="0" xr:uid="{00000000-0006-0000-0100-0000D1020000}">
      <text>
        <r>
          <rPr>
            <sz val="11"/>
            <color theme="1"/>
            <rFont val="Calibri"/>
            <family val="2"/>
            <scheme val="minor"/>
          </rPr>
          <t>Introduzca un número con dos decimales como máximo</t>
        </r>
      </text>
    </comment>
    <comment ref="F782" authorId="2" shapeId="0" xr:uid="{00000000-0006-0000-0100-0000D2020000}">
      <text>
        <r>
          <rPr>
            <sz val="11"/>
            <color theme="1"/>
            <rFont val="Calibri"/>
            <family val="2"/>
            <scheme val="minor"/>
          </rPr>
          <t>Monto calculado automáticamente por el sistema</t>
        </r>
      </text>
    </comment>
    <comment ref="A787" authorId="2" shapeId="0" xr:uid="{00000000-0006-0000-0100-0000D3020000}">
      <text>
        <r>
          <rPr>
            <sz val="11"/>
            <color theme="1"/>
            <rFont val="Calibri"/>
            <family val="2"/>
            <scheme val="minor"/>
          </rPr>
          <t>Introducir un texto con el nombre o referencia de la contratación</t>
        </r>
      </text>
    </comment>
    <comment ref="B787" authorId="2" shapeId="0" xr:uid="{00000000-0006-0000-0100-0000D4020000}">
      <text>
        <r>
          <rPr>
            <sz val="11"/>
            <color theme="1"/>
            <rFont val="Calibri"/>
            <family val="2"/>
            <scheme val="minor"/>
          </rPr>
          <t>Introduzca un texto con la finalidad de la contratación</t>
        </r>
      </text>
    </comment>
    <comment ref="C787" authorId="2" shapeId="0" xr:uid="{00000000-0006-0000-0100-0000D5020000}">
      <text>
        <r>
          <rPr>
            <sz val="11"/>
            <color theme="1"/>
            <rFont val="Calibri"/>
            <family val="2"/>
            <scheme val="minor"/>
          </rPr>
          <t>Seleccionar un valor del listado</t>
        </r>
      </text>
    </comment>
    <comment ref="D787" authorId="2" shapeId="0" xr:uid="{00000000-0006-0000-0100-0000D6020000}">
      <text>
        <r>
          <rPr>
            <sz val="11"/>
            <color theme="1"/>
            <rFont val="Calibri"/>
            <family val="2"/>
            <scheme val="minor"/>
          </rPr>
          <t>Seleccione el tipo de procedimiento</t>
        </r>
      </text>
    </comment>
    <comment ref="E787" authorId="2" shapeId="0" xr:uid="{00000000-0006-0000-0100-0000D7020000}">
      <text>
        <r>
          <rPr>
            <sz val="11"/>
            <color theme="1"/>
            <rFont val="Calibri"/>
            <family val="2"/>
            <scheme val="minor"/>
          </rPr>
          <t>Seleccione un valor de la lista</t>
        </r>
      </text>
    </comment>
    <comment ref="F787" authorId="2" shapeId="0" xr:uid="{00000000-0006-0000-0100-0000D8020000}">
      <text>
        <r>
          <rPr>
            <sz val="11"/>
            <color theme="1"/>
            <rFont val="Calibri"/>
            <family val="2"/>
            <scheme val="minor"/>
          </rPr>
          <t>Introduzca el código SNIP</t>
        </r>
      </text>
    </comment>
    <comment ref="C788" authorId="2" shapeId="0" xr:uid="{00000000-0006-0000-0100-0000D9020000}">
      <text>
        <r>
          <rPr>
            <sz val="11"/>
            <color theme="1"/>
            <rFont val="Calibri"/>
            <family val="2"/>
            <scheme val="minor"/>
          </rPr>
          <t>Introduzca la fecha de inicio del proceso, en formato dd-mm-aaaa</t>
        </r>
      </text>
    </comment>
    <comment ref="F78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xr:uid="{00000000-0006-0000-0100-0000DB020000}">
      <text/>
    </comment>
    <comment ref="C790" authorId="2" shapeId="0" xr:uid="{00000000-0006-0000-0100-0000DC020000}">
      <text>
        <r>
          <rPr>
            <sz val="11"/>
            <color theme="1"/>
            <rFont val="Calibri"/>
            <family val="2"/>
            <scheme val="minor"/>
          </rPr>
          <t>Introduzca la fecha prevista de adjudicación, en formato dd-mm-aaaa</t>
        </r>
      </text>
    </comment>
    <comment ref="F790" authorId="1" shapeId="0" xr:uid="{00000000-0006-0000-0100-0000DD020000}">
      <text/>
    </comment>
    <comment ref="F791" authorId="1" shapeId="0" xr:uid="{00000000-0006-0000-0100-0000DE020000}">
      <text/>
    </comment>
    <comment ref="A793" authorId="2" shapeId="0" xr:uid="{00000000-0006-0000-0100-0000DF020000}">
      <text>
        <r>
          <rPr>
            <sz val="11"/>
            <color theme="1"/>
            <rFont val="Calibri"/>
            <family val="2"/>
            <scheme val="minor"/>
          </rPr>
          <t>Introduzca un codigo UNSPSC</t>
        </r>
      </text>
    </comment>
    <comment ref="B793" authorId="2" shapeId="0" xr:uid="{00000000-0006-0000-0100-0000E0020000}">
      <text>
        <r>
          <rPr>
            <sz val="11"/>
            <color theme="1"/>
            <rFont val="Calibri"/>
            <family val="2"/>
            <scheme val="minor"/>
          </rPr>
          <t>Descripción calculada automáticamente a partir de código del artículo</t>
        </r>
      </text>
    </comment>
    <comment ref="C793" authorId="2" shapeId="0" xr:uid="{00000000-0006-0000-0100-0000E1020000}">
      <text>
        <r>
          <rPr>
            <sz val="11"/>
            <color theme="1"/>
            <rFont val="Calibri"/>
            <family val="2"/>
            <scheme val="minor"/>
          </rPr>
          <t>Seleccione un valor de la lista</t>
        </r>
      </text>
    </comment>
    <comment ref="D793" authorId="2" shapeId="0" xr:uid="{00000000-0006-0000-0100-0000E2020000}">
      <text>
        <r>
          <rPr>
            <sz val="11"/>
            <color theme="1"/>
            <rFont val="Calibri"/>
            <family val="2"/>
            <scheme val="minor"/>
          </rPr>
          <t>Introduzca un número con dos decimales como máximo. Debe ser igual o mayor a la "Cantidad Real Consumida"</t>
        </r>
      </text>
    </comment>
    <comment ref="E793" authorId="2" shapeId="0" xr:uid="{00000000-0006-0000-0100-0000E3020000}">
      <text>
        <r>
          <rPr>
            <sz val="11"/>
            <color theme="1"/>
            <rFont val="Calibri"/>
            <family val="2"/>
            <scheme val="minor"/>
          </rPr>
          <t>Introduzca un número con dos decimales como máximo</t>
        </r>
      </text>
    </comment>
    <comment ref="F793" authorId="2" shapeId="0" xr:uid="{00000000-0006-0000-0100-0000E4020000}">
      <text>
        <r>
          <rPr>
            <sz val="11"/>
            <color theme="1"/>
            <rFont val="Calibri"/>
            <family val="2"/>
            <scheme val="minor"/>
          </rPr>
          <t>Monto calculado automáticamente por el sistema</t>
        </r>
      </text>
    </comment>
    <comment ref="A801" authorId="2" shapeId="0" xr:uid="{00000000-0006-0000-0100-0000E5020000}">
      <text>
        <r>
          <rPr>
            <sz val="11"/>
            <color theme="1"/>
            <rFont val="Calibri"/>
            <family val="2"/>
            <scheme val="minor"/>
          </rPr>
          <t>Introducir un texto con el nombre o referencia de la contratación</t>
        </r>
      </text>
    </comment>
    <comment ref="B801" authorId="2" shapeId="0" xr:uid="{00000000-0006-0000-0100-0000E6020000}">
      <text>
        <r>
          <rPr>
            <sz val="11"/>
            <color theme="1"/>
            <rFont val="Calibri"/>
            <family val="2"/>
            <scheme val="minor"/>
          </rPr>
          <t>Introduzca un texto con la finalidad de la contratación</t>
        </r>
      </text>
    </comment>
    <comment ref="C801" authorId="2" shapeId="0" xr:uid="{00000000-0006-0000-0100-0000E7020000}">
      <text>
        <r>
          <rPr>
            <sz val="11"/>
            <color theme="1"/>
            <rFont val="Calibri"/>
            <family val="2"/>
            <scheme val="minor"/>
          </rPr>
          <t>Seleccionar un valor del listado</t>
        </r>
      </text>
    </comment>
    <comment ref="D801" authorId="2" shapeId="0" xr:uid="{00000000-0006-0000-0100-0000E8020000}">
      <text>
        <r>
          <rPr>
            <sz val="11"/>
            <color theme="1"/>
            <rFont val="Calibri"/>
            <family val="2"/>
            <scheme val="minor"/>
          </rPr>
          <t>Seleccione el tipo de procedimiento</t>
        </r>
      </text>
    </comment>
    <comment ref="E801" authorId="2" shapeId="0" xr:uid="{00000000-0006-0000-0100-0000E9020000}">
      <text>
        <r>
          <rPr>
            <sz val="11"/>
            <color theme="1"/>
            <rFont val="Calibri"/>
            <family val="2"/>
            <scheme val="minor"/>
          </rPr>
          <t>Seleccione un valor de la lista</t>
        </r>
      </text>
    </comment>
    <comment ref="F801" authorId="2" shapeId="0" xr:uid="{00000000-0006-0000-0100-0000EA020000}">
      <text>
        <r>
          <rPr>
            <sz val="11"/>
            <color theme="1"/>
            <rFont val="Calibri"/>
            <family val="2"/>
            <scheme val="minor"/>
          </rPr>
          <t>Introduzca el código SNIP</t>
        </r>
      </text>
    </comment>
    <comment ref="C802" authorId="2" shapeId="0" xr:uid="{00000000-0006-0000-0100-0000EB020000}">
      <text>
        <r>
          <rPr>
            <sz val="11"/>
            <color theme="1"/>
            <rFont val="Calibri"/>
            <family val="2"/>
            <scheme val="minor"/>
          </rPr>
          <t>Introduzca la fecha de inicio del proceso, en formato dd-mm-aaaa</t>
        </r>
      </text>
    </comment>
    <comment ref="F802"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ED020000}">
      <text/>
    </comment>
    <comment ref="C804" authorId="2" shapeId="0" xr:uid="{00000000-0006-0000-0100-0000EE020000}">
      <text>
        <r>
          <rPr>
            <sz val="11"/>
            <color theme="1"/>
            <rFont val="Calibri"/>
            <family val="2"/>
            <scheme val="minor"/>
          </rPr>
          <t>Introduzca la fecha prevista de adjudicación, en formato dd-mm-aaaa</t>
        </r>
      </text>
    </comment>
    <comment ref="F804" authorId="1" shapeId="0" xr:uid="{00000000-0006-0000-0100-0000EF020000}">
      <text/>
    </comment>
    <comment ref="F805" authorId="1" shapeId="0" xr:uid="{00000000-0006-0000-0100-0000F0020000}">
      <text/>
    </comment>
    <comment ref="A807" authorId="2" shapeId="0" xr:uid="{00000000-0006-0000-0100-0000F1020000}">
      <text>
        <r>
          <rPr>
            <sz val="11"/>
            <color theme="1"/>
            <rFont val="Calibri"/>
            <family val="2"/>
            <scheme val="minor"/>
          </rPr>
          <t>Introduzca un codigo UNSPSC</t>
        </r>
      </text>
    </comment>
    <comment ref="B807" authorId="2" shapeId="0" xr:uid="{00000000-0006-0000-0100-0000F2020000}">
      <text>
        <r>
          <rPr>
            <sz val="11"/>
            <color theme="1"/>
            <rFont val="Calibri"/>
            <family val="2"/>
            <scheme val="minor"/>
          </rPr>
          <t>Descripción calculada automáticamente a partir de código del artículo</t>
        </r>
      </text>
    </comment>
    <comment ref="C807" authorId="2" shapeId="0" xr:uid="{00000000-0006-0000-0100-0000F3020000}">
      <text>
        <r>
          <rPr>
            <sz val="11"/>
            <color theme="1"/>
            <rFont val="Calibri"/>
            <family val="2"/>
            <scheme val="minor"/>
          </rPr>
          <t>Seleccione un valor de la lista</t>
        </r>
      </text>
    </comment>
    <comment ref="D807" authorId="2" shapeId="0" xr:uid="{00000000-0006-0000-0100-0000F4020000}">
      <text>
        <r>
          <rPr>
            <sz val="11"/>
            <color theme="1"/>
            <rFont val="Calibri"/>
            <family val="2"/>
            <scheme val="minor"/>
          </rPr>
          <t>Introduzca un número con dos decimales como máximo. Debe ser igual o mayor a la "Cantidad Real Consumida"</t>
        </r>
      </text>
    </comment>
    <comment ref="E807" authorId="2" shapeId="0" xr:uid="{00000000-0006-0000-0100-0000F5020000}">
      <text>
        <r>
          <rPr>
            <sz val="11"/>
            <color theme="1"/>
            <rFont val="Calibri"/>
            <family val="2"/>
            <scheme val="minor"/>
          </rPr>
          <t>Introduzca un número con dos decimales como máximo</t>
        </r>
      </text>
    </comment>
    <comment ref="F807" authorId="2" shapeId="0" xr:uid="{00000000-0006-0000-0100-0000F6020000}">
      <text>
        <r>
          <rPr>
            <sz val="11"/>
            <color theme="1"/>
            <rFont val="Calibri"/>
            <family val="2"/>
            <scheme val="minor"/>
          </rPr>
          <t>Monto calculado automáticamente por el sistema</t>
        </r>
      </text>
    </comment>
    <comment ref="A819" authorId="2" shapeId="0" xr:uid="{00000000-0006-0000-0100-0000F7020000}">
      <text>
        <r>
          <rPr>
            <sz val="11"/>
            <color theme="1"/>
            <rFont val="Calibri"/>
            <family val="2"/>
            <scheme val="minor"/>
          </rPr>
          <t>Introducir un texto con el nombre o referencia de la contratación</t>
        </r>
      </text>
    </comment>
    <comment ref="B819" authorId="2" shapeId="0" xr:uid="{00000000-0006-0000-0100-0000F8020000}">
      <text>
        <r>
          <rPr>
            <sz val="11"/>
            <color theme="1"/>
            <rFont val="Calibri"/>
            <family val="2"/>
            <scheme val="minor"/>
          </rPr>
          <t>Introduzca un texto con la finalidad de la contratación</t>
        </r>
      </text>
    </comment>
    <comment ref="C819" authorId="2" shapeId="0" xr:uid="{00000000-0006-0000-0100-0000F9020000}">
      <text>
        <r>
          <rPr>
            <sz val="11"/>
            <color theme="1"/>
            <rFont val="Calibri"/>
            <family val="2"/>
            <scheme val="minor"/>
          </rPr>
          <t>Seleccionar un valor del listado</t>
        </r>
      </text>
    </comment>
    <comment ref="D819" authorId="2" shapeId="0" xr:uid="{00000000-0006-0000-0100-0000FA020000}">
      <text>
        <r>
          <rPr>
            <sz val="11"/>
            <color theme="1"/>
            <rFont val="Calibri"/>
            <family val="2"/>
            <scheme val="minor"/>
          </rPr>
          <t>Seleccione el tipo de procedimiento</t>
        </r>
      </text>
    </comment>
    <comment ref="E819" authorId="2" shapeId="0" xr:uid="{00000000-0006-0000-0100-0000FB020000}">
      <text>
        <r>
          <rPr>
            <sz val="11"/>
            <color theme="1"/>
            <rFont val="Calibri"/>
            <family val="2"/>
            <scheme val="minor"/>
          </rPr>
          <t>Seleccione un valor de la lista</t>
        </r>
      </text>
    </comment>
    <comment ref="F819" authorId="2" shapeId="0" xr:uid="{00000000-0006-0000-0100-0000FC020000}">
      <text>
        <r>
          <rPr>
            <sz val="11"/>
            <color theme="1"/>
            <rFont val="Calibri"/>
            <family val="2"/>
            <scheme val="minor"/>
          </rPr>
          <t>Introduzca el código SNIP</t>
        </r>
      </text>
    </comment>
    <comment ref="C820" authorId="2" shapeId="0" xr:uid="{00000000-0006-0000-0100-0000FD020000}">
      <text>
        <r>
          <rPr>
            <sz val="11"/>
            <color theme="1"/>
            <rFont val="Calibri"/>
            <family val="2"/>
            <scheme val="minor"/>
          </rPr>
          <t>Introduzca la fecha de inicio del proceso, en formato dd-mm-aaaa</t>
        </r>
      </text>
    </comment>
    <comment ref="F82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FF020000}">
      <text/>
    </comment>
    <comment ref="C822" authorId="2" shapeId="0" xr:uid="{00000000-0006-0000-0100-000000030000}">
      <text>
        <r>
          <rPr>
            <sz val="11"/>
            <color theme="1"/>
            <rFont val="Calibri"/>
            <family val="2"/>
            <scheme val="minor"/>
          </rPr>
          <t>Introduzca la fecha prevista de adjudicación, en formato dd-mm-aaaa</t>
        </r>
      </text>
    </comment>
    <comment ref="F822" authorId="1" shapeId="0" xr:uid="{00000000-0006-0000-0100-000001030000}">
      <text/>
    </comment>
    <comment ref="F823" authorId="1" shapeId="0" xr:uid="{00000000-0006-0000-0100-000002030000}">
      <text/>
    </comment>
    <comment ref="A825" authorId="2" shapeId="0" xr:uid="{00000000-0006-0000-0100-000003030000}">
      <text>
        <r>
          <rPr>
            <sz val="11"/>
            <color theme="1"/>
            <rFont val="Calibri"/>
            <family val="2"/>
            <scheme val="minor"/>
          </rPr>
          <t>Introduzca un codigo UNSPSC</t>
        </r>
      </text>
    </comment>
    <comment ref="B825" authorId="2" shapeId="0" xr:uid="{00000000-0006-0000-0100-000004030000}">
      <text>
        <r>
          <rPr>
            <sz val="11"/>
            <color theme="1"/>
            <rFont val="Calibri"/>
            <family val="2"/>
            <scheme val="minor"/>
          </rPr>
          <t>Descripción calculada automáticamente a partir de código del artículo</t>
        </r>
      </text>
    </comment>
    <comment ref="C825" authorId="2" shapeId="0" xr:uid="{00000000-0006-0000-0100-000005030000}">
      <text>
        <r>
          <rPr>
            <sz val="11"/>
            <color theme="1"/>
            <rFont val="Calibri"/>
            <family val="2"/>
            <scheme val="minor"/>
          </rPr>
          <t>Seleccione un valor de la lista</t>
        </r>
      </text>
    </comment>
    <comment ref="D825" authorId="2" shapeId="0" xr:uid="{00000000-0006-0000-0100-000006030000}">
      <text>
        <r>
          <rPr>
            <sz val="11"/>
            <color theme="1"/>
            <rFont val="Calibri"/>
            <family val="2"/>
            <scheme val="minor"/>
          </rPr>
          <t>Introduzca un número con dos decimales como máximo. Debe ser igual o mayor a la "Cantidad Real Consumida"</t>
        </r>
      </text>
    </comment>
    <comment ref="E825" authorId="2" shapeId="0" xr:uid="{00000000-0006-0000-0100-000007030000}">
      <text>
        <r>
          <rPr>
            <sz val="11"/>
            <color theme="1"/>
            <rFont val="Calibri"/>
            <family val="2"/>
            <scheme val="minor"/>
          </rPr>
          <t>Introduzca un número con dos decimales como máximo</t>
        </r>
      </text>
    </comment>
    <comment ref="F825" authorId="2" shapeId="0" xr:uid="{00000000-0006-0000-0100-000008030000}">
      <text>
        <r>
          <rPr>
            <sz val="11"/>
            <color theme="1"/>
            <rFont val="Calibri"/>
            <family val="2"/>
            <scheme val="minor"/>
          </rPr>
          <t>Monto calculado automáticamente por el sistema</t>
        </r>
      </text>
    </comment>
    <comment ref="A845" authorId="2" shapeId="0" xr:uid="{00000000-0006-0000-0100-000009030000}">
      <text>
        <r>
          <rPr>
            <sz val="11"/>
            <color theme="1"/>
            <rFont val="Calibri"/>
            <family val="2"/>
            <scheme val="minor"/>
          </rPr>
          <t>Introducir un texto con el nombre o referencia de la contratación</t>
        </r>
      </text>
    </comment>
    <comment ref="B845" authorId="2" shapeId="0" xr:uid="{00000000-0006-0000-0100-00000A030000}">
      <text>
        <r>
          <rPr>
            <sz val="11"/>
            <color theme="1"/>
            <rFont val="Calibri"/>
            <family val="2"/>
            <scheme val="minor"/>
          </rPr>
          <t>Introduzca un texto con la finalidad de la contratación</t>
        </r>
      </text>
    </comment>
    <comment ref="C845" authorId="2" shapeId="0" xr:uid="{00000000-0006-0000-0100-00000B030000}">
      <text>
        <r>
          <rPr>
            <sz val="11"/>
            <color theme="1"/>
            <rFont val="Calibri"/>
            <family val="2"/>
            <scheme val="minor"/>
          </rPr>
          <t>Seleccionar un valor del listado</t>
        </r>
      </text>
    </comment>
    <comment ref="D845" authorId="2" shapeId="0" xr:uid="{00000000-0006-0000-0100-00000C030000}">
      <text>
        <r>
          <rPr>
            <sz val="11"/>
            <color theme="1"/>
            <rFont val="Calibri"/>
            <family val="2"/>
            <scheme val="minor"/>
          </rPr>
          <t>Seleccione el tipo de procedimiento</t>
        </r>
      </text>
    </comment>
    <comment ref="E845" authorId="2" shapeId="0" xr:uid="{00000000-0006-0000-0100-00000D030000}">
      <text>
        <r>
          <rPr>
            <sz val="11"/>
            <color theme="1"/>
            <rFont val="Calibri"/>
            <family val="2"/>
            <scheme val="minor"/>
          </rPr>
          <t>Seleccione un valor de la lista</t>
        </r>
      </text>
    </comment>
    <comment ref="F845" authorId="2" shapeId="0" xr:uid="{00000000-0006-0000-0100-00000E030000}">
      <text>
        <r>
          <rPr>
            <sz val="11"/>
            <color theme="1"/>
            <rFont val="Calibri"/>
            <family val="2"/>
            <scheme val="minor"/>
          </rPr>
          <t>Introduzca el código SNIP</t>
        </r>
      </text>
    </comment>
    <comment ref="C846" authorId="2" shapeId="0" xr:uid="{00000000-0006-0000-0100-00000F030000}">
      <text>
        <r>
          <rPr>
            <sz val="11"/>
            <color theme="1"/>
            <rFont val="Calibri"/>
            <family val="2"/>
            <scheme val="minor"/>
          </rPr>
          <t>Introduzca la fecha de inicio del proceso, en formato dd-mm-aaaa</t>
        </r>
      </text>
    </comment>
    <comment ref="F846"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11030000}">
      <text/>
    </comment>
    <comment ref="C848" authorId="2" shapeId="0" xr:uid="{00000000-0006-0000-0100-000012030000}">
      <text>
        <r>
          <rPr>
            <sz val="11"/>
            <color theme="1"/>
            <rFont val="Calibri"/>
            <family val="2"/>
            <scheme val="minor"/>
          </rPr>
          <t>Introduzca la fecha prevista de adjudicación, en formato dd-mm-aaaa</t>
        </r>
      </text>
    </comment>
    <comment ref="F848" authorId="1" shapeId="0" xr:uid="{00000000-0006-0000-0100-000013030000}">
      <text/>
    </comment>
    <comment ref="F849" authorId="1" shapeId="0" xr:uid="{00000000-0006-0000-0100-000014030000}">
      <text/>
    </comment>
    <comment ref="A851" authorId="2" shapeId="0" xr:uid="{00000000-0006-0000-0100-000015030000}">
      <text>
        <r>
          <rPr>
            <sz val="11"/>
            <color theme="1"/>
            <rFont val="Calibri"/>
            <family val="2"/>
            <scheme val="minor"/>
          </rPr>
          <t>Introduzca un codigo UNSPSC</t>
        </r>
      </text>
    </comment>
    <comment ref="B851" authorId="2" shapeId="0" xr:uid="{00000000-0006-0000-0100-000016030000}">
      <text>
        <r>
          <rPr>
            <sz val="11"/>
            <color theme="1"/>
            <rFont val="Calibri"/>
            <family val="2"/>
            <scheme val="minor"/>
          </rPr>
          <t>Descripción calculada automáticamente a partir de código del artículo</t>
        </r>
      </text>
    </comment>
    <comment ref="C851" authorId="2" shapeId="0" xr:uid="{00000000-0006-0000-0100-000017030000}">
      <text>
        <r>
          <rPr>
            <sz val="11"/>
            <color theme="1"/>
            <rFont val="Calibri"/>
            <family val="2"/>
            <scheme val="minor"/>
          </rPr>
          <t>Seleccione un valor de la lista</t>
        </r>
      </text>
    </comment>
    <comment ref="D851" authorId="2" shapeId="0" xr:uid="{00000000-0006-0000-0100-000018030000}">
      <text>
        <r>
          <rPr>
            <sz val="11"/>
            <color theme="1"/>
            <rFont val="Calibri"/>
            <family val="2"/>
            <scheme val="minor"/>
          </rPr>
          <t>Introduzca un número con dos decimales como máximo. Debe ser igual o mayor a la "Cantidad Real Consumida"</t>
        </r>
      </text>
    </comment>
    <comment ref="E851" authorId="2" shapeId="0" xr:uid="{00000000-0006-0000-0100-000019030000}">
      <text>
        <r>
          <rPr>
            <sz val="11"/>
            <color theme="1"/>
            <rFont val="Calibri"/>
            <family val="2"/>
            <scheme val="minor"/>
          </rPr>
          <t>Introduzca un número con dos decimales como máximo</t>
        </r>
      </text>
    </comment>
    <comment ref="F851" authorId="2" shapeId="0" xr:uid="{00000000-0006-0000-0100-00001A030000}">
      <text>
        <r>
          <rPr>
            <sz val="11"/>
            <color theme="1"/>
            <rFont val="Calibri"/>
            <family val="2"/>
            <scheme val="minor"/>
          </rPr>
          <t>Monto calculado automáticamente por el sistema</t>
        </r>
      </text>
    </comment>
    <comment ref="A859" authorId="2" shapeId="0" xr:uid="{00000000-0006-0000-0100-00001B030000}">
      <text>
        <r>
          <rPr>
            <sz val="11"/>
            <color theme="1"/>
            <rFont val="Calibri"/>
            <family val="2"/>
            <scheme val="minor"/>
          </rPr>
          <t>Introducir un texto con el nombre o referencia de la contratación</t>
        </r>
      </text>
    </comment>
    <comment ref="B859" authorId="2" shapeId="0" xr:uid="{00000000-0006-0000-0100-00001C030000}">
      <text>
        <r>
          <rPr>
            <sz val="11"/>
            <color theme="1"/>
            <rFont val="Calibri"/>
            <family val="2"/>
            <scheme val="minor"/>
          </rPr>
          <t>Introduzca un texto con la finalidad de la contratación</t>
        </r>
      </text>
    </comment>
    <comment ref="C859" authorId="2" shapeId="0" xr:uid="{00000000-0006-0000-0100-00001D030000}">
      <text>
        <r>
          <rPr>
            <sz val="11"/>
            <color theme="1"/>
            <rFont val="Calibri"/>
            <family val="2"/>
            <scheme val="minor"/>
          </rPr>
          <t>Seleccionar un valor del listado</t>
        </r>
      </text>
    </comment>
    <comment ref="D859" authorId="2" shapeId="0" xr:uid="{00000000-0006-0000-0100-00001E030000}">
      <text>
        <r>
          <rPr>
            <sz val="11"/>
            <color theme="1"/>
            <rFont val="Calibri"/>
            <family val="2"/>
            <scheme val="minor"/>
          </rPr>
          <t>Seleccione el tipo de procedimiento</t>
        </r>
      </text>
    </comment>
    <comment ref="E859" authorId="2" shapeId="0" xr:uid="{00000000-0006-0000-0100-00001F030000}">
      <text>
        <r>
          <rPr>
            <sz val="11"/>
            <color theme="1"/>
            <rFont val="Calibri"/>
            <family val="2"/>
            <scheme val="minor"/>
          </rPr>
          <t>Seleccione un valor de la lista</t>
        </r>
      </text>
    </comment>
    <comment ref="F859" authorId="2" shapeId="0" xr:uid="{00000000-0006-0000-0100-000020030000}">
      <text>
        <r>
          <rPr>
            <sz val="11"/>
            <color theme="1"/>
            <rFont val="Calibri"/>
            <family val="2"/>
            <scheme val="minor"/>
          </rPr>
          <t>Introduzca el código SNIP</t>
        </r>
      </text>
    </comment>
    <comment ref="C860" authorId="2" shapeId="0" xr:uid="{00000000-0006-0000-0100-000021030000}">
      <text>
        <r>
          <rPr>
            <sz val="11"/>
            <color theme="1"/>
            <rFont val="Calibri"/>
            <family val="2"/>
            <scheme val="minor"/>
          </rPr>
          <t>Introduzca la fecha de inicio del proceso, en formato dd-mm-aaaa</t>
        </r>
      </text>
    </comment>
    <comment ref="F860"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23030000}">
      <text/>
    </comment>
    <comment ref="C862" authorId="2" shapeId="0" xr:uid="{00000000-0006-0000-0100-000024030000}">
      <text>
        <r>
          <rPr>
            <sz val="11"/>
            <color theme="1"/>
            <rFont val="Calibri"/>
            <family val="2"/>
            <scheme val="minor"/>
          </rPr>
          <t>Introduzca la fecha prevista de adjudicación, en formato dd-mm-aaaa</t>
        </r>
      </text>
    </comment>
    <comment ref="F862" authorId="1" shapeId="0" xr:uid="{00000000-0006-0000-0100-000025030000}">
      <text/>
    </comment>
    <comment ref="F863" authorId="1" shapeId="0" xr:uid="{00000000-0006-0000-0100-000026030000}">
      <text/>
    </comment>
    <comment ref="A865" authorId="2" shapeId="0" xr:uid="{00000000-0006-0000-0100-000027030000}">
      <text>
        <r>
          <rPr>
            <sz val="11"/>
            <color theme="1"/>
            <rFont val="Calibri"/>
            <family val="2"/>
            <scheme val="minor"/>
          </rPr>
          <t>Introduzca un codigo UNSPSC</t>
        </r>
      </text>
    </comment>
    <comment ref="B865" authorId="2" shapeId="0" xr:uid="{00000000-0006-0000-0100-000028030000}">
      <text>
        <r>
          <rPr>
            <sz val="11"/>
            <color theme="1"/>
            <rFont val="Calibri"/>
            <family val="2"/>
            <scheme val="minor"/>
          </rPr>
          <t>Descripción calculada automáticamente a partir de código del artículo</t>
        </r>
      </text>
    </comment>
    <comment ref="C865" authorId="2" shapeId="0" xr:uid="{00000000-0006-0000-0100-000029030000}">
      <text>
        <r>
          <rPr>
            <sz val="11"/>
            <color theme="1"/>
            <rFont val="Calibri"/>
            <family val="2"/>
            <scheme val="minor"/>
          </rPr>
          <t>Seleccione un valor de la lista</t>
        </r>
      </text>
    </comment>
    <comment ref="D865" authorId="2" shapeId="0" xr:uid="{00000000-0006-0000-0100-00002A030000}">
      <text>
        <r>
          <rPr>
            <sz val="11"/>
            <color theme="1"/>
            <rFont val="Calibri"/>
            <family val="2"/>
            <scheme val="minor"/>
          </rPr>
          <t>Introduzca un número con dos decimales como máximo. Debe ser igual o mayor a la "Cantidad Real Consumida"</t>
        </r>
      </text>
    </comment>
    <comment ref="E865" authorId="2" shapeId="0" xr:uid="{00000000-0006-0000-0100-00002B030000}">
      <text>
        <r>
          <rPr>
            <sz val="11"/>
            <color theme="1"/>
            <rFont val="Calibri"/>
            <family val="2"/>
            <scheme val="minor"/>
          </rPr>
          <t>Introduzca un número con dos decimales como máximo</t>
        </r>
      </text>
    </comment>
    <comment ref="F865" authorId="2" shapeId="0" xr:uid="{00000000-0006-0000-0100-00002C030000}">
      <text>
        <r>
          <rPr>
            <sz val="11"/>
            <color theme="1"/>
            <rFont val="Calibri"/>
            <family val="2"/>
            <scheme val="minor"/>
          </rPr>
          <t>Monto calculado automáticamente por el sistema</t>
        </r>
      </text>
    </comment>
    <comment ref="A878" authorId="2" shapeId="0" xr:uid="{00000000-0006-0000-0100-00002D030000}">
      <text>
        <r>
          <rPr>
            <sz val="11"/>
            <color theme="1"/>
            <rFont val="Calibri"/>
            <family val="2"/>
            <scheme val="minor"/>
          </rPr>
          <t>Introducir un texto con el nombre o referencia de la contratación</t>
        </r>
      </text>
    </comment>
    <comment ref="B878" authorId="2" shapeId="0" xr:uid="{00000000-0006-0000-0100-00002E030000}">
      <text>
        <r>
          <rPr>
            <sz val="11"/>
            <color theme="1"/>
            <rFont val="Calibri"/>
            <family val="2"/>
            <scheme val="minor"/>
          </rPr>
          <t>Introduzca un texto con la finalidad de la contratación</t>
        </r>
      </text>
    </comment>
    <comment ref="C878" authorId="2" shapeId="0" xr:uid="{00000000-0006-0000-0100-00002F030000}">
      <text>
        <r>
          <rPr>
            <sz val="11"/>
            <color theme="1"/>
            <rFont val="Calibri"/>
            <family val="2"/>
            <scheme val="minor"/>
          </rPr>
          <t>Seleccionar un valor del listado</t>
        </r>
      </text>
    </comment>
    <comment ref="D878" authorId="2" shapeId="0" xr:uid="{00000000-0006-0000-0100-000030030000}">
      <text>
        <r>
          <rPr>
            <sz val="11"/>
            <color theme="1"/>
            <rFont val="Calibri"/>
            <family val="2"/>
            <scheme val="minor"/>
          </rPr>
          <t>Seleccione el tipo de procedimiento</t>
        </r>
      </text>
    </comment>
    <comment ref="E878" authorId="2" shapeId="0" xr:uid="{00000000-0006-0000-0100-000031030000}">
      <text>
        <r>
          <rPr>
            <sz val="11"/>
            <color theme="1"/>
            <rFont val="Calibri"/>
            <family val="2"/>
            <scheme val="minor"/>
          </rPr>
          <t>Seleccione un valor de la lista</t>
        </r>
      </text>
    </comment>
    <comment ref="F878" authorId="2" shapeId="0" xr:uid="{00000000-0006-0000-0100-000032030000}">
      <text>
        <r>
          <rPr>
            <sz val="11"/>
            <color theme="1"/>
            <rFont val="Calibri"/>
            <family val="2"/>
            <scheme val="minor"/>
          </rPr>
          <t>Introduzca el código SNIP</t>
        </r>
      </text>
    </comment>
    <comment ref="C879" authorId="2" shapeId="0" xr:uid="{00000000-0006-0000-0100-000033030000}">
      <text>
        <r>
          <rPr>
            <sz val="11"/>
            <color theme="1"/>
            <rFont val="Calibri"/>
            <family val="2"/>
            <scheme val="minor"/>
          </rPr>
          <t>Introduzca la fecha de inicio del proceso, en formato dd-mm-aaaa</t>
        </r>
      </text>
    </comment>
    <comment ref="F879"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35030000}">
      <text/>
    </comment>
    <comment ref="C881" authorId="2" shapeId="0" xr:uid="{00000000-0006-0000-0100-000036030000}">
      <text>
        <r>
          <rPr>
            <sz val="11"/>
            <color theme="1"/>
            <rFont val="Calibri"/>
            <family val="2"/>
            <scheme val="minor"/>
          </rPr>
          <t>Introduzca la fecha prevista de adjudicación, en formato dd-mm-aaaa</t>
        </r>
      </text>
    </comment>
    <comment ref="F881" authorId="1" shapeId="0" xr:uid="{00000000-0006-0000-0100-000037030000}">
      <text/>
    </comment>
    <comment ref="F882" authorId="1" shapeId="0" xr:uid="{00000000-0006-0000-0100-000038030000}">
      <text/>
    </comment>
    <comment ref="A884" authorId="2" shapeId="0" xr:uid="{00000000-0006-0000-0100-000039030000}">
      <text>
        <r>
          <rPr>
            <sz val="11"/>
            <color theme="1"/>
            <rFont val="Calibri"/>
            <family val="2"/>
            <scheme val="minor"/>
          </rPr>
          <t>Introduzca un codigo UNSPSC</t>
        </r>
      </text>
    </comment>
    <comment ref="B884" authorId="2" shapeId="0" xr:uid="{00000000-0006-0000-0100-00003A030000}">
      <text>
        <r>
          <rPr>
            <sz val="11"/>
            <color theme="1"/>
            <rFont val="Calibri"/>
            <family val="2"/>
            <scheme val="minor"/>
          </rPr>
          <t>Descripción calculada automáticamente a partir de código del artículo</t>
        </r>
      </text>
    </comment>
    <comment ref="C884" authorId="2" shapeId="0" xr:uid="{00000000-0006-0000-0100-00003B030000}">
      <text>
        <r>
          <rPr>
            <sz val="11"/>
            <color theme="1"/>
            <rFont val="Calibri"/>
            <family val="2"/>
            <scheme val="minor"/>
          </rPr>
          <t>Seleccione un valor de la lista</t>
        </r>
      </text>
    </comment>
    <comment ref="D884" authorId="2" shapeId="0" xr:uid="{00000000-0006-0000-0100-00003C030000}">
      <text>
        <r>
          <rPr>
            <sz val="11"/>
            <color theme="1"/>
            <rFont val="Calibri"/>
            <family val="2"/>
            <scheme val="minor"/>
          </rPr>
          <t>Introduzca un número con dos decimales como máximo. Debe ser igual o mayor a la "Cantidad Real Consumida"</t>
        </r>
      </text>
    </comment>
    <comment ref="E884" authorId="2" shapeId="0" xr:uid="{00000000-0006-0000-0100-00003D030000}">
      <text>
        <r>
          <rPr>
            <sz val="11"/>
            <color theme="1"/>
            <rFont val="Calibri"/>
            <family val="2"/>
            <scheme val="minor"/>
          </rPr>
          <t>Introduzca un número con dos decimales como máximo</t>
        </r>
      </text>
    </comment>
    <comment ref="F884" authorId="2" shapeId="0" xr:uid="{00000000-0006-0000-0100-00003E030000}">
      <text>
        <r>
          <rPr>
            <sz val="11"/>
            <color theme="1"/>
            <rFont val="Calibri"/>
            <family val="2"/>
            <scheme val="minor"/>
          </rPr>
          <t>Monto calculado automáticamente por el sistema</t>
        </r>
      </text>
    </comment>
    <comment ref="A898" authorId="2" shapeId="0" xr:uid="{00000000-0006-0000-0100-00003F030000}">
      <text>
        <r>
          <rPr>
            <sz val="11"/>
            <color theme="1"/>
            <rFont val="Calibri"/>
            <family val="2"/>
            <scheme val="minor"/>
          </rPr>
          <t>Introducir un texto con el nombre o referencia de la contratación</t>
        </r>
      </text>
    </comment>
    <comment ref="B898" authorId="2" shapeId="0" xr:uid="{00000000-0006-0000-0100-000040030000}">
      <text>
        <r>
          <rPr>
            <sz val="11"/>
            <color theme="1"/>
            <rFont val="Calibri"/>
            <family val="2"/>
            <scheme val="minor"/>
          </rPr>
          <t>Introduzca un texto con la finalidad de la contratación</t>
        </r>
      </text>
    </comment>
    <comment ref="C898" authorId="2" shapeId="0" xr:uid="{00000000-0006-0000-0100-000041030000}">
      <text>
        <r>
          <rPr>
            <sz val="11"/>
            <color theme="1"/>
            <rFont val="Calibri"/>
            <family val="2"/>
            <scheme val="minor"/>
          </rPr>
          <t>Seleccionar un valor del listado</t>
        </r>
      </text>
    </comment>
    <comment ref="D898" authorId="2" shapeId="0" xr:uid="{00000000-0006-0000-0100-000042030000}">
      <text>
        <r>
          <rPr>
            <sz val="11"/>
            <color theme="1"/>
            <rFont val="Calibri"/>
            <family val="2"/>
            <scheme val="minor"/>
          </rPr>
          <t>Seleccione el tipo de procedimiento</t>
        </r>
      </text>
    </comment>
    <comment ref="E898" authorId="2" shapeId="0" xr:uid="{00000000-0006-0000-0100-000043030000}">
      <text>
        <r>
          <rPr>
            <sz val="11"/>
            <color theme="1"/>
            <rFont val="Calibri"/>
            <family val="2"/>
            <scheme val="minor"/>
          </rPr>
          <t>Seleccione un valor de la lista</t>
        </r>
      </text>
    </comment>
    <comment ref="F898" authorId="2" shapeId="0" xr:uid="{00000000-0006-0000-0100-000044030000}">
      <text>
        <r>
          <rPr>
            <sz val="11"/>
            <color theme="1"/>
            <rFont val="Calibri"/>
            <family val="2"/>
            <scheme val="minor"/>
          </rPr>
          <t>Introduzca el código SNIP</t>
        </r>
      </text>
    </comment>
    <comment ref="C899" authorId="2" shapeId="0" xr:uid="{00000000-0006-0000-0100-000045030000}">
      <text>
        <r>
          <rPr>
            <sz val="11"/>
            <color theme="1"/>
            <rFont val="Calibri"/>
            <family val="2"/>
            <scheme val="minor"/>
          </rPr>
          <t>Introduzca la fecha de inicio del proceso, en formato dd-mm-aaaa</t>
        </r>
      </text>
    </comment>
    <comment ref="F899"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47030000}">
      <text/>
    </comment>
    <comment ref="C901" authorId="2" shapeId="0" xr:uid="{00000000-0006-0000-0100-000048030000}">
      <text>
        <r>
          <rPr>
            <sz val="11"/>
            <color theme="1"/>
            <rFont val="Calibri"/>
            <family val="2"/>
            <scheme val="minor"/>
          </rPr>
          <t>Introduzca la fecha prevista de adjudicación, en formato dd-mm-aaaa</t>
        </r>
      </text>
    </comment>
    <comment ref="F901" authorId="1" shapeId="0" xr:uid="{00000000-0006-0000-0100-000049030000}">
      <text/>
    </comment>
    <comment ref="F902" authorId="1" shapeId="0" xr:uid="{00000000-0006-0000-0100-00004A030000}">
      <text/>
    </comment>
    <comment ref="A904" authorId="2" shapeId="0" xr:uid="{00000000-0006-0000-0100-00004B030000}">
      <text>
        <r>
          <rPr>
            <sz val="11"/>
            <color theme="1"/>
            <rFont val="Calibri"/>
            <family val="2"/>
            <scheme val="minor"/>
          </rPr>
          <t>Introduzca un codigo UNSPSC</t>
        </r>
      </text>
    </comment>
    <comment ref="B904" authorId="2" shapeId="0" xr:uid="{00000000-0006-0000-0100-00004C030000}">
      <text>
        <r>
          <rPr>
            <sz val="11"/>
            <color theme="1"/>
            <rFont val="Calibri"/>
            <family val="2"/>
            <scheme val="minor"/>
          </rPr>
          <t>Descripción calculada automáticamente a partir de código del artículo</t>
        </r>
      </text>
    </comment>
    <comment ref="C904" authorId="2" shapeId="0" xr:uid="{00000000-0006-0000-0100-00004D030000}">
      <text>
        <r>
          <rPr>
            <sz val="11"/>
            <color theme="1"/>
            <rFont val="Calibri"/>
            <family val="2"/>
            <scheme val="minor"/>
          </rPr>
          <t>Seleccione un valor de la lista</t>
        </r>
      </text>
    </comment>
    <comment ref="D904" authorId="2" shapeId="0" xr:uid="{00000000-0006-0000-0100-00004E030000}">
      <text>
        <r>
          <rPr>
            <sz val="11"/>
            <color theme="1"/>
            <rFont val="Calibri"/>
            <family val="2"/>
            <scheme val="minor"/>
          </rPr>
          <t>Introduzca un número con dos decimales como máximo. Debe ser igual o mayor a la "Cantidad Real Consumida"</t>
        </r>
      </text>
    </comment>
    <comment ref="E904" authorId="2" shapeId="0" xr:uid="{00000000-0006-0000-0100-00004F030000}">
      <text>
        <r>
          <rPr>
            <sz val="11"/>
            <color theme="1"/>
            <rFont val="Calibri"/>
            <family val="2"/>
            <scheme val="minor"/>
          </rPr>
          <t>Introduzca un número con dos decimales como máximo</t>
        </r>
      </text>
    </comment>
    <comment ref="F904" authorId="2" shapeId="0" xr:uid="{00000000-0006-0000-0100-000050030000}">
      <text>
        <r>
          <rPr>
            <sz val="11"/>
            <color theme="1"/>
            <rFont val="Calibri"/>
            <family val="2"/>
            <scheme val="minor"/>
          </rPr>
          <t>Monto calculado automáticamente por el sistema</t>
        </r>
      </text>
    </comment>
    <comment ref="A918" authorId="2" shapeId="0" xr:uid="{00000000-0006-0000-0100-000051030000}">
      <text>
        <r>
          <rPr>
            <sz val="11"/>
            <color theme="1"/>
            <rFont val="Calibri"/>
            <family val="2"/>
            <scheme val="minor"/>
          </rPr>
          <t>Introducir un texto con el nombre o referencia de la contratación</t>
        </r>
      </text>
    </comment>
    <comment ref="B918" authorId="2" shapeId="0" xr:uid="{00000000-0006-0000-0100-000052030000}">
      <text>
        <r>
          <rPr>
            <sz val="11"/>
            <color theme="1"/>
            <rFont val="Calibri"/>
            <family val="2"/>
            <scheme val="minor"/>
          </rPr>
          <t>Introduzca un texto con la finalidad de la contratación</t>
        </r>
      </text>
    </comment>
    <comment ref="C918" authorId="2" shapeId="0" xr:uid="{00000000-0006-0000-0100-000053030000}">
      <text>
        <r>
          <rPr>
            <sz val="11"/>
            <color theme="1"/>
            <rFont val="Calibri"/>
            <family val="2"/>
            <scheme val="minor"/>
          </rPr>
          <t>Seleccionar un valor del listado</t>
        </r>
      </text>
    </comment>
    <comment ref="D918" authorId="2" shapeId="0" xr:uid="{00000000-0006-0000-0100-000054030000}">
      <text>
        <r>
          <rPr>
            <sz val="11"/>
            <color theme="1"/>
            <rFont val="Calibri"/>
            <family val="2"/>
            <scheme val="minor"/>
          </rPr>
          <t>Seleccione el tipo de procedimiento</t>
        </r>
      </text>
    </comment>
    <comment ref="E918" authorId="2" shapeId="0" xr:uid="{00000000-0006-0000-0100-000055030000}">
      <text>
        <r>
          <rPr>
            <sz val="11"/>
            <color theme="1"/>
            <rFont val="Calibri"/>
            <family val="2"/>
            <scheme val="minor"/>
          </rPr>
          <t>Seleccione un valor de la lista</t>
        </r>
      </text>
    </comment>
    <comment ref="F918" authorId="2" shapeId="0" xr:uid="{00000000-0006-0000-0100-000056030000}">
      <text>
        <r>
          <rPr>
            <sz val="11"/>
            <color theme="1"/>
            <rFont val="Calibri"/>
            <family val="2"/>
            <scheme val="minor"/>
          </rPr>
          <t>Introduzca el código SNIP</t>
        </r>
      </text>
    </comment>
    <comment ref="C919" authorId="2" shapeId="0" xr:uid="{00000000-0006-0000-0100-000057030000}">
      <text>
        <r>
          <rPr>
            <sz val="11"/>
            <color theme="1"/>
            <rFont val="Calibri"/>
            <family val="2"/>
            <scheme val="minor"/>
          </rPr>
          <t>Introduzca la fecha de inicio del proceso, en formato dd-mm-aaaa</t>
        </r>
      </text>
    </comment>
    <comment ref="F919"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59030000}">
      <text/>
    </comment>
    <comment ref="C921" authorId="2" shapeId="0" xr:uid="{00000000-0006-0000-0100-00005A030000}">
      <text>
        <r>
          <rPr>
            <sz val="11"/>
            <color theme="1"/>
            <rFont val="Calibri"/>
            <family val="2"/>
            <scheme val="minor"/>
          </rPr>
          <t>Introduzca la fecha prevista de adjudicación, en formato dd-mm-aaaa</t>
        </r>
      </text>
    </comment>
    <comment ref="F921" authorId="1" shapeId="0" xr:uid="{00000000-0006-0000-0100-00005B030000}">
      <text/>
    </comment>
    <comment ref="F922" authorId="1" shapeId="0" xr:uid="{00000000-0006-0000-0100-00005C030000}">
      <text/>
    </comment>
    <comment ref="A924" authorId="2" shapeId="0" xr:uid="{00000000-0006-0000-0100-00005D030000}">
      <text>
        <r>
          <rPr>
            <sz val="11"/>
            <color theme="1"/>
            <rFont val="Calibri"/>
            <family val="2"/>
            <scheme val="minor"/>
          </rPr>
          <t>Introduzca un codigo UNSPSC</t>
        </r>
      </text>
    </comment>
    <comment ref="B924" authorId="2" shapeId="0" xr:uid="{00000000-0006-0000-0100-00005E030000}">
      <text>
        <r>
          <rPr>
            <sz val="11"/>
            <color theme="1"/>
            <rFont val="Calibri"/>
            <family val="2"/>
            <scheme val="minor"/>
          </rPr>
          <t>Descripción calculada automáticamente a partir de código del artículo</t>
        </r>
      </text>
    </comment>
    <comment ref="C924" authorId="2" shapeId="0" xr:uid="{00000000-0006-0000-0100-00005F030000}">
      <text>
        <r>
          <rPr>
            <sz val="11"/>
            <color theme="1"/>
            <rFont val="Calibri"/>
            <family val="2"/>
            <scheme val="minor"/>
          </rPr>
          <t>Seleccione un valor de la lista</t>
        </r>
      </text>
    </comment>
    <comment ref="D924" authorId="2" shapeId="0" xr:uid="{00000000-0006-0000-0100-000060030000}">
      <text>
        <r>
          <rPr>
            <sz val="11"/>
            <color theme="1"/>
            <rFont val="Calibri"/>
            <family val="2"/>
            <scheme val="minor"/>
          </rPr>
          <t>Introduzca un número con dos decimales como máximo. Debe ser igual o mayor a la "Cantidad Real Consumida"</t>
        </r>
      </text>
    </comment>
    <comment ref="E924" authorId="2" shapeId="0" xr:uid="{00000000-0006-0000-0100-000061030000}">
      <text>
        <r>
          <rPr>
            <sz val="11"/>
            <color theme="1"/>
            <rFont val="Calibri"/>
            <family val="2"/>
            <scheme val="minor"/>
          </rPr>
          <t>Introduzca un número con dos decimales como máximo</t>
        </r>
      </text>
    </comment>
    <comment ref="F924" authorId="2" shapeId="0" xr:uid="{00000000-0006-0000-0100-000062030000}">
      <text>
        <r>
          <rPr>
            <sz val="11"/>
            <color theme="1"/>
            <rFont val="Calibri"/>
            <family val="2"/>
            <scheme val="minor"/>
          </rPr>
          <t>Monto calculado automáticamente por el sistema</t>
        </r>
      </text>
    </comment>
    <comment ref="A938" authorId="2" shapeId="0" xr:uid="{00000000-0006-0000-0100-000063030000}">
      <text>
        <r>
          <rPr>
            <sz val="11"/>
            <color theme="1"/>
            <rFont val="Calibri"/>
            <family val="2"/>
            <scheme val="minor"/>
          </rPr>
          <t>Introducir un texto con el nombre o referencia de la contratación</t>
        </r>
      </text>
    </comment>
    <comment ref="B938" authorId="2" shapeId="0" xr:uid="{00000000-0006-0000-0100-000064030000}">
      <text>
        <r>
          <rPr>
            <sz val="11"/>
            <color theme="1"/>
            <rFont val="Calibri"/>
            <family val="2"/>
            <scheme val="minor"/>
          </rPr>
          <t>Introduzca un texto con la finalidad de la contratación</t>
        </r>
      </text>
    </comment>
    <comment ref="C938" authorId="2" shapeId="0" xr:uid="{00000000-0006-0000-0100-000065030000}">
      <text>
        <r>
          <rPr>
            <sz val="11"/>
            <color theme="1"/>
            <rFont val="Calibri"/>
            <family val="2"/>
            <scheme val="minor"/>
          </rPr>
          <t>Seleccionar un valor del listado</t>
        </r>
      </text>
    </comment>
    <comment ref="D938" authorId="2" shapeId="0" xr:uid="{00000000-0006-0000-0100-000066030000}">
      <text>
        <r>
          <rPr>
            <sz val="11"/>
            <color theme="1"/>
            <rFont val="Calibri"/>
            <family val="2"/>
            <scheme val="minor"/>
          </rPr>
          <t>Seleccione el tipo de procedimiento</t>
        </r>
      </text>
    </comment>
    <comment ref="E938" authorId="2" shapeId="0" xr:uid="{00000000-0006-0000-0100-000067030000}">
      <text>
        <r>
          <rPr>
            <sz val="11"/>
            <color theme="1"/>
            <rFont val="Calibri"/>
            <family val="2"/>
            <scheme val="minor"/>
          </rPr>
          <t>Seleccione un valor de la lista</t>
        </r>
      </text>
    </comment>
    <comment ref="F938" authorId="2" shapeId="0" xr:uid="{00000000-0006-0000-0100-000068030000}">
      <text>
        <r>
          <rPr>
            <sz val="11"/>
            <color theme="1"/>
            <rFont val="Calibri"/>
            <family val="2"/>
            <scheme val="minor"/>
          </rPr>
          <t>Introduzca el código SNIP</t>
        </r>
      </text>
    </comment>
    <comment ref="C939" authorId="2" shapeId="0" xr:uid="{00000000-0006-0000-0100-000069030000}">
      <text>
        <r>
          <rPr>
            <sz val="11"/>
            <color theme="1"/>
            <rFont val="Calibri"/>
            <family val="2"/>
            <scheme val="minor"/>
          </rPr>
          <t>Introduzca la fecha de inicio del proceso, en formato dd-mm-aaaa</t>
        </r>
      </text>
    </comment>
    <comment ref="F939"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6B030000}">
      <text/>
    </comment>
    <comment ref="C941" authorId="2" shapeId="0" xr:uid="{00000000-0006-0000-0100-00006C030000}">
      <text>
        <r>
          <rPr>
            <sz val="11"/>
            <color theme="1"/>
            <rFont val="Calibri"/>
            <family val="2"/>
            <scheme val="minor"/>
          </rPr>
          <t>Introduzca la fecha prevista de adjudicación, en formato dd-mm-aaaa</t>
        </r>
      </text>
    </comment>
    <comment ref="F941" authorId="1" shapeId="0" xr:uid="{00000000-0006-0000-0100-00006D030000}">
      <text/>
    </comment>
    <comment ref="F942" authorId="1" shapeId="0" xr:uid="{00000000-0006-0000-0100-00006E030000}">
      <text/>
    </comment>
    <comment ref="A944" authorId="2" shapeId="0" xr:uid="{00000000-0006-0000-0100-00006F030000}">
      <text>
        <r>
          <rPr>
            <sz val="11"/>
            <color theme="1"/>
            <rFont val="Calibri"/>
            <family val="2"/>
            <scheme val="minor"/>
          </rPr>
          <t>Introduzca un codigo UNSPSC</t>
        </r>
      </text>
    </comment>
    <comment ref="B944" authorId="2" shapeId="0" xr:uid="{00000000-0006-0000-0100-000070030000}">
      <text>
        <r>
          <rPr>
            <sz val="11"/>
            <color theme="1"/>
            <rFont val="Calibri"/>
            <family val="2"/>
            <scheme val="minor"/>
          </rPr>
          <t>Descripción calculada automáticamente a partir de código del artículo</t>
        </r>
      </text>
    </comment>
    <comment ref="C944" authorId="2" shapeId="0" xr:uid="{00000000-0006-0000-0100-000071030000}">
      <text>
        <r>
          <rPr>
            <sz val="11"/>
            <color theme="1"/>
            <rFont val="Calibri"/>
            <family val="2"/>
            <scheme val="minor"/>
          </rPr>
          <t>Seleccione un valor de la lista</t>
        </r>
      </text>
    </comment>
    <comment ref="D944" authorId="2" shapeId="0" xr:uid="{00000000-0006-0000-0100-000072030000}">
      <text>
        <r>
          <rPr>
            <sz val="11"/>
            <color theme="1"/>
            <rFont val="Calibri"/>
            <family val="2"/>
            <scheme val="minor"/>
          </rPr>
          <t>Introduzca un número con dos decimales como máximo. Debe ser igual o mayor a la "Cantidad Real Consumida"</t>
        </r>
      </text>
    </comment>
    <comment ref="E944" authorId="2" shapeId="0" xr:uid="{00000000-0006-0000-0100-000073030000}">
      <text>
        <r>
          <rPr>
            <sz val="11"/>
            <color theme="1"/>
            <rFont val="Calibri"/>
            <family val="2"/>
            <scheme val="minor"/>
          </rPr>
          <t>Introduzca un número con dos decimales como máximo</t>
        </r>
      </text>
    </comment>
    <comment ref="F944" authorId="2" shapeId="0" xr:uid="{00000000-0006-0000-0100-000074030000}">
      <text>
        <r>
          <rPr>
            <sz val="11"/>
            <color theme="1"/>
            <rFont val="Calibri"/>
            <family val="2"/>
            <scheme val="minor"/>
          </rPr>
          <t>Monto calculado automáticamente por el sistema</t>
        </r>
      </text>
    </comment>
    <comment ref="A956" authorId="2" shapeId="0" xr:uid="{00000000-0006-0000-0100-000075030000}">
      <text>
        <r>
          <rPr>
            <sz val="11"/>
            <color theme="1"/>
            <rFont val="Calibri"/>
            <family val="2"/>
            <scheme val="minor"/>
          </rPr>
          <t>Introducir un texto con el nombre o referencia de la contratación</t>
        </r>
      </text>
    </comment>
    <comment ref="B956" authorId="2" shapeId="0" xr:uid="{00000000-0006-0000-0100-000076030000}">
      <text>
        <r>
          <rPr>
            <sz val="11"/>
            <color theme="1"/>
            <rFont val="Calibri"/>
            <family val="2"/>
            <scheme val="minor"/>
          </rPr>
          <t>Introduzca un texto con la finalidad de la contratación</t>
        </r>
      </text>
    </comment>
    <comment ref="C956" authorId="2" shapeId="0" xr:uid="{00000000-0006-0000-0100-000077030000}">
      <text>
        <r>
          <rPr>
            <sz val="11"/>
            <color theme="1"/>
            <rFont val="Calibri"/>
            <family val="2"/>
            <scheme val="minor"/>
          </rPr>
          <t>Seleccionar un valor del listado</t>
        </r>
      </text>
    </comment>
    <comment ref="D956" authorId="2" shapeId="0" xr:uid="{00000000-0006-0000-0100-000078030000}">
      <text>
        <r>
          <rPr>
            <sz val="11"/>
            <color theme="1"/>
            <rFont val="Calibri"/>
            <family val="2"/>
            <scheme val="minor"/>
          </rPr>
          <t>Seleccione el tipo de procedimiento</t>
        </r>
      </text>
    </comment>
    <comment ref="E956" authorId="2" shapeId="0" xr:uid="{00000000-0006-0000-0100-000079030000}">
      <text>
        <r>
          <rPr>
            <sz val="11"/>
            <color theme="1"/>
            <rFont val="Calibri"/>
            <family val="2"/>
            <scheme val="minor"/>
          </rPr>
          <t>Seleccione un valor de la lista</t>
        </r>
      </text>
    </comment>
    <comment ref="F956" authorId="2" shapeId="0" xr:uid="{00000000-0006-0000-0100-00007A030000}">
      <text>
        <r>
          <rPr>
            <sz val="11"/>
            <color theme="1"/>
            <rFont val="Calibri"/>
            <family val="2"/>
            <scheme val="minor"/>
          </rPr>
          <t>Introduzca el código SNIP</t>
        </r>
      </text>
    </comment>
    <comment ref="C957" authorId="2" shapeId="0" xr:uid="{00000000-0006-0000-0100-00007B030000}">
      <text>
        <r>
          <rPr>
            <sz val="11"/>
            <color theme="1"/>
            <rFont val="Calibri"/>
            <family val="2"/>
            <scheme val="minor"/>
          </rPr>
          <t>Introduzca la fecha de inicio del proceso, en formato dd-mm-aaaa</t>
        </r>
      </text>
    </comment>
    <comment ref="F95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00000000-0006-0000-0100-00007D030000}">
      <text/>
    </comment>
    <comment ref="C959" authorId="2" shapeId="0" xr:uid="{00000000-0006-0000-0100-00007E030000}">
      <text>
        <r>
          <rPr>
            <sz val="11"/>
            <color theme="1"/>
            <rFont val="Calibri"/>
            <family val="2"/>
            <scheme val="minor"/>
          </rPr>
          <t>Introduzca la fecha prevista de adjudicación, en formato dd-mm-aaaa</t>
        </r>
      </text>
    </comment>
    <comment ref="F959" authorId="1" shapeId="0" xr:uid="{00000000-0006-0000-0100-00007F030000}">
      <text/>
    </comment>
    <comment ref="F960" authorId="1" shapeId="0" xr:uid="{00000000-0006-0000-0100-000080030000}">
      <text/>
    </comment>
    <comment ref="A962" authorId="2" shapeId="0" xr:uid="{00000000-0006-0000-0100-000081030000}">
      <text>
        <r>
          <rPr>
            <sz val="11"/>
            <color theme="1"/>
            <rFont val="Calibri"/>
            <family val="2"/>
            <scheme val="minor"/>
          </rPr>
          <t>Introduzca un codigo UNSPSC</t>
        </r>
      </text>
    </comment>
    <comment ref="B962" authorId="2" shapeId="0" xr:uid="{00000000-0006-0000-0100-000082030000}">
      <text>
        <r>
          <rPr>
            <sz val="11"/>
            <color theme="1"/>
            <rFont val="Calibri"/>
            <family val="2"/>
            <scheme val="minor"/>
          </rPr>
          <t>Descripción calculada automáticamente a partir de código del artículo</t>
        </r>
      </text>
    </comment>
    <comment ref="C962" authorId="2" shapeId="0" xr:uid="{00000000-0006-0000-0100-000083030000}">
      <text>
        <r>
          <rPr>
            <sz val="11"/>
            <color theme="1"/>
            <rFont val="Calibri"/>
            <family val="2"/>
            <scheme val="minor"/>
          </rPr>
          <t>Seleccione un valor de la lista</t>
        </r>
      </text>
    </comment>
    <comment ref="D962" authorId="2" shapeId="0" xr:uid="{00000000-0006-0000-0100-000084030000}">
      <text>
        <r>
          <rPr>
            <sz val="11"/>
            <color theme="1"/>
            <rFont val="Calibri"/>
            <family val="2"/>
            <scheme val="minor"/>
          </rPr>
          <t>Introduzca un número con dos decimales como máximo. Debe ser igual o mayor a la "Cantidad Real Consumida"</t>
        </r>
      </text>
    </comment>
    <comment ref="E962" authorId="2" shapeId="0" xr:uid="{00000000-0006-0000-0100-000085030000}">
      <text>
        <r>
          <rPr>
            <sz val="11"/>
            <color theme="1"/>
            <rFont val="Calibri"/>
            <family val="2"/>
            <scheme val="minor"/>
          </rPr>
          <t>Introduzca un número con dos decimales como máximo</t>
        </r>
      </text>
    </comment>
    <comment ref="F962" authorId="2" shapeId="0" xr:uid="{00000000-0006-0000-0100-000086030000}">
      <text>
        <r>
          <rPr>
            <sz val="11"/>
            <color theme="1"/>
            <rFont val="Calibri"/>
            <family val="2"/>
            <scheme val="minor"/>
          </rPr>
          <t>Monto calculado automáticamente por el sistema</t>
        </r>
      </text>
    </comment>
    <comment ref="A974" authorId="2" shapeId="0" xr:uid="{00000000-0006-0000-0100-000087030000}">
      <text>
        <r>
          <rPr>
            <sz val="11"/>
            <color theme="1"/>
            <rFont val="Calibri"/>
            <family val="2"/>
            <scheme val="minor"/>
          </rPr>
          <t>Introducir un texto con el nombre o referencia de la contratación</t>
        </r>
      </text>
    </comment>
    <comment ref="B974" authorId="2" shapeId="0" xr:uid="{00000000-0006-0000-0100-000088030000}">
      <text>
        <r>
          <rPr>
            <sz val="11"/>
            <color theme="1"/>
            <rFont val="Calibri"/>
            <family val="2"/>
            <scheme val="minor"/>
          </rPr>
          <t>Introduzca un texto con la finalidad de la contratación</t>
        </r>
      </text>
    </comment>
    <comment ref="C974" authorId="2" shapeId="0" xr:uid="{00000000-0006-0000-0100-000089030000}">
      <text>
        <r>
          <rPr>
            <sz val="11"/>
            <color theme="1"/>
            <rFont val="Calibri"/>
            <family val="2"/>
            <scheme val="minor"/>
          </rPr>
          <t>Seleccionar un valor del listado</t>
        </r>
      </text>
    </comment>
    <comment ref="D974" authorId="2" shapeId="0" xr:uid="{00000000-0006-0000-0100-00008A030000}">
      <text>
        <r>
          <rPr>
            <sz val="11"/>
            <color theme="1"/>
            <rFont val="Calibri"/>
            <family val="2"/>
            <scheme val="minor"/>
          </rPr>
          <t>Seleccione el tipo de procedimiento</t>
        </r>
      </text>
    </comment>
    <comment ref="E974" authorId="2" shapeId="0" xr:uid="{00000000-0006-0000-0100-00008B030000}">
      <text>
        <r>
          <rPr>
            <sz val="11"/>
            <color theme="1"/>
            <rFont val="Calibri"/>
            <family val="2"/>
            <scheme val="minor"/>
          </rPr>
          <t>Seleccione un valor de la lista</t>
        </r>
      </text>
    </comment>
    <comment ref="F974" authorId="2" shapeId="0" xr:uid="{00000000-0006-0000-0100-00008C030000}">
      <text>
        <r>
          <rPr>
            <sz val="11"/>
            <color theme="1"/>
            <rFont val="Calibri"/>
            <family val="2"/>
            <scheme val="minor"/>
          </rPr>
          <t>Introduzca el código SNIP</t>
        </r>
      </text>
    </comment>
    <comment ref="C975" authorId="2" shapeId="0" xr:uid="{00000000-0006-0000-0100-00008D030000}">
      <text>
        <r>
          <rPr>
            <sz val="11"/>
            <color theme="1"/>
            <rFont val="Calibri"/>
            <family val="2"/>
            <scheme val="minor"/>
          </rPr>
          <t>Introduzca la fecha de inicio del proceso, en formato dd-mm-aaaa</t>
        </r>
      </text>
    </comment>
    <comment ref="F975"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00000000-0006-0000-0100-00008F030000}">
      <text/>
    </comment>
    <comment ref="C977" authorId="2" shapeId="0" xr:uid="{00000000-0006-0000-0100-000090030000}">
      <text>
        <r>
          <rPr>
            <sz val="11"/>
            <color theme="1"/>
            <rFont val="Calibri"/>
            <family val="2"/>
            <scheme val="minor"/>
          </rPr>
          <t>Introduzca la fecha prevista de adjudicación, en formato dd-mm-aaaa</t>
        </r>
      </text>
    </comment>
    <comment ref="F977" authorId="1" shapeId="0" xr:uid="{00000000-0006-0000-0100-000091030000}">
      <text/>
    </comment>
    <comment ref="F978" authorId="1" shapeId="0" xr:uid="{00000000-0006-0000-0100-000092030000}">
      <text/>
    </comment>
    <comment ref="A980" authorId="2" shapeId="0" xr:uid="{00000000-0006-0000-0100-000093030000}">
      <text>
        <r>
          <rPr>
            <sz val="11"/>
            <color theme="1"/>
            <rFont val="Calibri"/>
            <family val="2"/>
            <scheme val="minor"/>
          </rPr>
          <t>Introduzca un codigo UNSPSC</t>
        </r>
      </text>
    </comment>
    <comment ref="B980" authorId="2" shapeId="0" xr:uid="{00000000-0006-0000-0100-000094030000}">
      <text>
        <r>
          <rPr>
            <sz val="11"/>
            <color theme="1"/>
            <rFont val="Calibri"/>
            <family val="2"/>
            <scheme val="minor"/>
          </rPr>
          <t>Descripción calculada automáticamente a partir de código del artículo</t>
        </r>
      </text>
    </comment>
    <comment ref="C980" authorId="2" shapeId="0" xr:uid="{00000000-0006-0000-0100-000095030000}">
      <text>
        <r>
          <rPr>
            <sz val="11"/>
            <color theme="1"/>
            <rFont val="Calibri"/>
            <family val="2"/>
            <scheme val="minor"/>
          </rPr>
          <t>Seleccione un valor de la lista</t>
        </r>
      </text>
    </comment>
    <comment ref="D980" authorId="2" shapeId="0" xr:uid="{00000000-0006-0000-0100-000096030000}">
      <text>
        <r>
          <rPr>
            <sz val="11"/>
            <color theme="1"/>
            <rFont val="Calibri"/>
            <family val="2"/>
            <scheme val="minor"/>
          </rPr>
          <t>Introduzca un número con dos decimales como máximo. Debe ser igual o mayor a la "Cantidad Real Consumida"</t>
        </r>
      </text>
    </comment>
    <comment ref="E980" authorId="2" shapeId="0" xr:uid="{00000000-0006-0000-0100-000097030000}">
      <text>
        <r>
          <rPr>
            <sz val="11"/>
            <color theme="1"/>
            <rFont val="Calibri"/>
            <family val="2"/>
            <scheme val="minor"/>
          </rPr>
          <t>Introduzca un número con dos decimales como máximo</t>
        </r>
      </text>
    </comment>
    <comment ref="F980" authorId="2" shapeId="0" xr:uid="{00000000-0006-0000-0100-000098030000}">
      <text>
        <r>
          <rPr>
            <sz val="11"/>
            <color theme="1"/>
            <rFont val="Calibri"/>
            <family val="2"/>
            <scheme val="minor"/>
          </rPr>
          <t>Monto calculado automáticamente por el sistema</t>
        </r>
      </text>
    </comment>
    <comment ref="A995" authorId="2" shapeId="0" xr:uid="{00000000-0006-0000-0100-000099030000}">
      <text>
        <r>
          <rPr>
            <sz val="11"/>
            <color theme="1"/>
            <rFont val="Calibri"/>
            <family val="2"/>
            <scheme val="minor"/>
          </rPr>
          <t>Introducir un texto con el nombre o referencia de la contratación</t>
        </r>
      </text>
    </comment>
    <comment ref="B995" authorId="2" shapeId="0" xr:uid="{00000000-0006-0000-0100-00009A030000}">
      <text>
        <r>
          <rPr>
            <sz val="11"/>
            <color theme="1"/>
            <rFont val="Calibri"/>
            <family val="2"/>
            <scheme val="minor"/>
          </rPr>
          <t>Introduzca un texto con la finalidad de la contratación</t>
        </r>
      </text>
    </comment>
    <comment ref="C995" authorId="2" shapeId="0" xr:uid="{00000000-0006-0000-0100-00009B030000}">
      <text>
        <r>
          <rPr>
            <sz val="11"/>
            <color theme="1"/>
            <rFont val="Calibri"/>
            <family val="2"/>
            <scheme val="minor"/>
          </rPr>
          <t>Seleccionar un valor del listado</t>
        </r>
      </text>
    </comment>
    <comment ref="D995" authorId="2" shapeId="0" xr:uid="{00000000-0006-0000-0100-00009C030000}">
      <text>
        <r>
          <rPr>
            <sz val="11"/>
            <color theme="1"/>
            <rFont val="Calibri"/>
            <family val="2"/>
            <scheme val="minor"/>
          </rPr>
          <t>Seleccione el tipo de procedimiento</t>
        </r>
      </text>
    </comment>
    <comment ref="E995" authorId="2" shapeId="0" xr:uid="{00000000-0006-0000-0100-00009D030000}">
      <text>
        <r>
          <rPr>
            <sz val="11"/>
            <color theme="1"/>
            <rFont val="Calibri"/>
            <family val="2"/>
            <scheme val="minor"/>
          </rPr>
          <t>Seleccione un valor de la lista</t>
        </r>
      </text>
    </comment>
    <comment ref="F995" authorId="2" shapeId="0" xr:uid="{00000000-0006-0000-0100-00009E030000}">
      <text>
        <r>
          <rPr>
            <sz val="11"/>
            <color theme="1"/>
            <rFont val="Calibri"/>
            <family val="2"/>
            <scheme val="minor"/>
          </rPr>
          <t>Introduzca el código SNIP</t>
        </r>
      </text>
    </comment>
    <comment ref="C996" authorId="2" shapeId="0" xr:uid="{00000000-0006-0000-0100-00009F030000}">
      <text>
        <r>
          <rPr>
            <sz val="11"/>
            <color theme="1"/>
            <rFont val="Calibri"/>
            <family val="2"/>
            <scheme val="minor"/>
          </rPr>
          <t>Introduzca la fecha de inicio del proceso, en formato dd-mm-aaaa</t>
        </r>
      </text>
    </comment>
    <comment ref="F996"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A1030000}">
      <text/>
    </comment>
    <comment ref="C998" authorId="2" shapeId="0" xr:uid="{00000000-0006-0000-0100-0000A2030000}">
      <text>
        <r>
          <rPr>
            <sz val="11"/>
            <color theme="1"/>
            <rFont val="Calibri"/>
            <family val="2"/>
            <scheme val="minor"/>
          </rPr>
          <t>Introduzca la fecha prevista de adjudicación, en formato dd-mm-aaaa</t>
        </r>
      </text>
    </comment>
    <comment ref="F998" authorId="1" shapeId="0" xr:uid="{00000000-0006-0000-0100-0000A3030000}">
      <text/>
    </comment>
    <comment ref="F999" authorId="1" shapeId="0" xr:uid="{00000000-0006-0000-0100-0000A4030000}">
      <text/>
    </comment>
    <comment ref="A1001" authorId="2" shapeId="0" xr:uid="{00000000-0006-0000-0100-0000A5030000}">
      <text>
        <r>
          <rPr>
            <sz val="11"/>
            <color theme="1"/>
            <rFont val="Calibri"/>
            <family val="2"/>
            <scheme val="minor"/>
          </rPr>
          <t>Introduzca un codigo UNSPSC</t>
        </r>
      </text>
    </comment>
    <comment ref="B1001" authorId="2" shapeId="0" xr:uid="{00000000-0006-0000-0100-0000A6030000}">
      <text>
        <r>
          <rPr>
            <sz val="11"/>
            <color theme="1"/>
            <rFont val="Calibri"/>
            <family val="2"/>
            <scheme val="minor"/>
          </rPr>
          <t>Descripción calculada automáticamente a partir de código del artículo</t>
        </r>
      </text>
    </comment>
    <comment ref="C1001" authorId="2" shapeId="0" xr:uid="{00000000-0006-0000-0100-0000A7030000}">
      <text>
        <r>
          <rPr>
            <sz val="11"/>
            <color theme="1"/>
            <rFont val="Calibri"/>
            <family val="2"/>
            <scheme val="minor"/>
          </rPr>
          <t>Seleccione un valor de la lista</t>
        </r>
      </text>
    </comment>
    <comment ref="D1001" authorId="2" shapeId="0" xr:uid="{00000000-0006-0000-0100-0000A8030000}">
      <text>
        <r>
          <rPr>
            <sz val="11"/>
            <color theme="1"/>
            <rFont val="Calibri"/>
            <family val="2"/>
            <scheme val="minor"/>
          </rPr>
          <t>Introduzca un número con dos decimales como máximo. Debe ser igual o mayor a la "Cantidad Real Consumida"</t>
        </r>
      </text>
    </comment>
    <comment ref="E1001" authorId="2" shapeId="0" xr:uid="{00000000-0006-0000-0100-0000A9030000}">
      <text>
        <r>
          <rPr>
            <sz val="11"/>
            <color theme="1"/>
            <rFont val="Calibri"/>
            <family val="2"/>
            <scheme val="minor"/>
          </rPr>
          <t>Introduzca un número con dos decimales como máximo</t>
        </r>
      </text>
    </comment>
    <comment ref="F1001" authorId="2" shapeId="0" xr:uid="{00000000-0006-0000-0100-0000AA030000}">
      <text>
        <r>
          <rPr>
            <sz val="11"/>
            <color theme="1"/>
            <rFont val="Calibri"/>
            <family val="2"/>
            <scheme val="minor"/>
          </rPr>
          <t>Monto calculado automáticamente por el sistema</t>
        </r>
      </text>
    </comment>
    <comment ref="A1006" authorId="2" shapeId="0" xr:uid="{00000000-0006-0000-0100-0000AB030000}">
      <text>
        <r>
          <rPr>
            <sz val="11"/>
            <color theme="1"/>
            <rFont val="Calibri"/>
            <family val="2"/>
            <scheme val="minor"/>
          </rPr>
          <t>Introducir un texto con el nombre o referencia de la contratación</t>
        </r>
      </text>
    </comment>
    <comment ref="B1006" authorId="2" shapeId="0" xr:uid="{00000000-0006-0000-0100-0000AC030000}">
      <text>
        <r>
          <rPr>
            <sz val="11"/>
            <color theme="1"/>
            <rFont val="Calibri"/>
            <family val="2"/>
            <scheme val="minor"/>
          </rPr>
          <t>Introduzca un texto con la finalidad de la contratación</t>
        </r>
      </text>
    </comment>
    <comment ref="C1006" authorId="2" shapeId="0" xr:uid="{00000000-0006-0000-0100-0000AD030000}">
      <text>
        <r>
          <rPr>
            <sz val="11"/>
            <color theme="1"/>
            <rFont val="Calibri"/>
            <family val="2"/>
            <scheme val="minor"/>
          </rPr>
          <t>Seleccionar un valor del listado</t>
        </r>
      </text>
    </comment>
    <comment ref="D1006" authorId="2" shapeId="0" xr:uid="{00000000-0006-0000-0100-0000AE030000}">
      <text>
        <r>
          <rPr>
            <sz val="11"/>
            <color theme="1"/>
            <rFont val="Calibri"/>
            <family val="2"/>
            <scheme val="minor"/>
          </rPr>
          <t>Seleccione el tipo de procedimiento</t>
        </r>
      </text>
    </comment>
    <comment ref="E1006" authorId="2" shapeId="0" xr:uid="{00000000-0006-0000-0100-0000AF030000}">
      <text>
        <r>
          <rPr>
            <sz val="11"/>
            <color theme="1"/>
            <rFont val="Calibri"/>
            <family val="2"/>
            <scheme val="minor"/>
          </rPr>
          <t>Seleccione un valor de la lista</t>
        </r>
      </text>
    </comment>
    <comment ref="F1006" authorId="2" shapeId="0" xr:uid="{00000000-0006-0000-0100-0000B0030000}">
      <text>
        <r>
          <rPr>
            <sz val="11"/>
            <color theme="1"/>
            <rFont val="Calibri"/>
            <family val="2"/>
            <scheme val="minor"/>
          </rPr>
          <t>Introduzca el código SNIP</t>
        </r>
      </text>
    </comment>
    <comment ref="C1007" authorId="2" shapeId="0" xr:uid="{00000000-0006-0000-0100-0000B1030000}">
      <text>
        <r>
          <rPr>
            <sz val="11"/>
            <color theme="1"/>
            <rFont val="Calibri"/>
            <family val="2"/>
            <scheme val="minor"/>
          </rPr>
          <t>Introduzca la fecha de inicio del proceso, en formato dd-mm-aaaa</t>
        </r>
      </text>
    </comment>
    <comment ref="F1007"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B3030000}">
      <text/>
    </comment>
    <comment ref="C1009" authorId="2" shapeId="0" xr:uid="{00000000-0006-0000-0100-0000B4030000}">
      <text>
        <r>
          <rPr>
            <sz val="11"/>
            <color theme="1"/>
            <rFont val="Calibri"/>
            <family val="2"/>
            <scheme val="minor"/>
          </rPr>
          <t>Introduzca la fecha prevista de adjudicación, en formato dd-mm-aaaa</t>
        </r>
      </text>
    </comment>
    <comment ref="F1009" authorId="1" shapeId="0" xr:uid="{00000000-0006-0000-0100-0000B5030000}">
      <text/>
    </comment>
    <comment ref="F1010" authorId="1" shapeId="0" xr:uid="{00000000-0006-0000-0100-0000B6030000}">
      <text/>
    </comment>
    <comment ref="A1012" authorId="2" shapeId="0" xr:uid="{00000000-0006-0000-0100-0000B7030000}">
      <text>
        <r>
          <rPr>
            <sz val="11"/>
            <color theme="1"/>
            <rFont val="Calibri"/>
            <family val="2"/>
            <scheme val="minor"/>
          </rPr>
          <t>Introduzca un codigo UNSPSC</t>
        </r>
      </text>
    </comment>
    <comment ref="B1012" authorId="2" shapeId="0" xr:uid="{00000000-0006-0000-0100-0000B8030000}">
      <text>
        <r>
          <rPr>
            <sz val="11"/>
            <color theme="1"/>
            <rFont val="Calibri"/>
            <family val="2"/>
            <scheme val="minor"/>
          </rPr>
          <t>Descripción calculada automáticamente a partir de código del artículo</t>
        </r>
      </text>
    </comment>
    <comment ref="C1012" authorId="2" shapeId="0" xr:uid="{00000000-0006-0000-0100-0000B9030000}">
      <text>
        <r>
          <rPr>
            <sz val="11"/>
            <color theme="1"/>
            <rFont val="Calibri"/>
            <family val="2"/>
            <scheme val="minor"/>
          </rPr>
          <t>Seleccione un valor de la lista</t>
        </r>
      </text>
    </comment>
    <comment ref="D1012" authorId="2" shapeId="0" xr:uid="{00000000-0006-0000-0100-0000BA030000}">
      <text>
        <r>
          <rPr>
            <sz val="11"/>
            <color theme="1"/>
            <rFont val="Calibri"/>
            <family val="2"/>
            <scheme val="minor"/>
          </rPr>
          <t>Introduzca un número con dos decimales como máximo. Debe ser igual o mayor a la "Cantidad Real Consumida"</t>
        </r>
      </text>
    </comment>
    <comment ref="E1012" authorId="2" shapeId="0" xr:uid="{00000000-0006-0000-0100-0000BB030000}">
      <text>
        <r>
          <rPr>
            <sz val="11"/>
            <color theme="1"/>
            <rFont val="Calibri"/>
            <family val="2"/>
            <scheme val="minor"/>
          </rPr>
          <t>Introduzca un número con dos decimales como máximo</t>
        </r>
      </text>
    </comment>
    <comment ref="F1012" authorId="2" shapeId="0" xr:uid="{00000000-0006-0000-0100-0000BC030000}">
      <text>
        <r>
          <rPr>
            <sz val="11"/>
            <color theme="1"/>
            <rFont val="Calibri"/>
            <family val="2"/>
            <scheme val="minor"/>
          </rPr>
          <t>Monto calculado automáticamente por el sistema</t>
        </r>
      </text>
    </comment>
    <comment ref="A1019" authorId="2" shapeId="0" xr:uid="{00000000-0006-0000-0100-0000BD030000}">
      <text>
        <r>
          <rPr>
            <sz val="11"/>
            <color theme="1"/>
            <rFont val="Calibri"/>
            <family val="2"/>
            <scheme val="minor"/>
          </rPr>
          <t>Introducir un texto con el nombre o referencia de la contratación</t>
        </r>
      </text>
    </comment>
    <comment ref="B1019" authorId="2" shapeId="0" xr:uid="{00000000-0006-0000-0100-0000BE030000}">
      <text>
        <r>
          <rPr>
            <sz val="11"/>
            <color theme="1"/>
            <rFont val="Calibri"/>
            <family val="2"/>
            <scheme val="minor"/>
          </rPr>
          <t>Introduzca un texto con la finalidad de la contratación</t>
        </r>
      </text>
    </comment>
    <comment ref="C1019" authorId="2" shapeId="0" xr:uid="{00000000-0006-0000-0100-0000BF030000}">
      <text>
        <r>
          <rPr>
            <sz val="11"/>
            <color theme="1"/>
            <rFont val="Calibri"/>
            <family val="2"/>
            <scheme val="minor"/>
          </rPr>
          <t>Seleccionar un valor del listado</t>
        </r>
      </text>
    </comment>
    <comment ref="D1019" authorId="2" shapeId="0" xr:uid="{00000000-0006-0000-0100-0000C0030000}">
      <text>
        <r>
          <rPr>
            <sz val="11"/>
            <color theme="1"/>
            <rFont val="Calibri"/>
            <family val="2"/>
            <scheme val="minor"/>
          </rPr>
          <t>Seleccione el tipo de procedimiento</t>
        </r>
      </text>
    </comment>
    <comment ref="E1019" authorId="2" shapeId="0" xr:uid="{00000000-0006-0000-0100-0000C1030000}">
      <text>
        <r>
          <rPr>
            <sz val="11"/>
            <color theme="1"/>
            <rFont val="Calibri"/>
            <family val="2"/>
            <scheme val="minor"/>
          </rPr>
          <t>Seleccione un valor de la lista</t>
        </r>
      </text>
    </comment>
    <comment ref="F1019" authorId="2" shapeId="0" xr:uid="{00000000-0006-0000-0100-0000C2030000}">
      <text>
        <r>
          <rPr>
            <sz val="11"/>
            <color theme="1"/>
            <rFont val="Calibri"/>
            <family val="2"/>
            <scheme val="minor"/>
          </rPr>
          <t>Introduzca el código SNIP</t>
        </r>
      </text>
    </comment>
    <comment ref="C1020" authorId="2" shapeId="0" xr:uid="{00000000-0006-0000-0100-0000C3030000}">
      <text>
        <r>
          <rPr>
            <sz val="11"/>
            <color theme="1"/>
            <rFont val="Calibri"/>
            <family val="2"/>
            <scheme val="minor"/>
          </rPr>
          <t>Introduzca la fecha de inicio del proceso, en formato dd-mm-aaaa</t>
        </r>
      </text>
    </comment>
    <comment ref="F1020"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C5030000}">
      <text/>
    </comment>
    <comment ref="C1022" authorId="2" shapeId="0" xr:uid="{00000000-0006-0000-0100-0000C6030000}">
      <text>
        <r>
          <rPr>
            <sz val="11"/>
            <color theme="1"/>
            <rFont val="Calibri"/>
            <family val="2"/>
            <scheme val="minor"/>
          </rPr>
          <t>Introduzca la fecha prevista de adjudicación, en formato dd-mm-aaaa</t>
        </r>
      </text>
    </comment>
    <comment ref="F1022" authorId="1" shapeId="0" xr:uid="{00000000-0006-0000-0100-0000C7030000}">
      <text/>
    </comment>
    <comment ref="F1023" authorId="1" shapeId="0" xr:uid="{00000000-0006-0000-0100-0000C8030000}">
      <text/>
    </comment>
    <comment ref="A1025" authorId="2" shapeId="0" xr:uid="{00000000-0006-0000-0100-0000C9030000}">
      <text>
        <r>
          <rPr>
            <sz val="11"/>
            <color theme="1"/>
            <rFont val="Calibri"/>
            <family val="2"/>
            <scheme val="minor"/>
          </rPr>
          <t>Introduzca un codigo UNSPSC</t>
        </r>
      </text>
    </comment>
    <comment ref="B1025" authorId="2" shapeId="0" xr:uid="{00000000-0006-0000-0100-0000CA030000}">
      <text>
        <r>
          <rPr>
            <sz val="11"/>
            <color theme="1"/>
            <rFont val="Calibri"/>
            <family val="2"/>
            <scheme val="minor"/>
          </rPr>
          <t>Descripción calculada automáticamente a partir de código del artículo</t>
        </r>
      </text>
    </comment>
    <comment ref="C1025" authorId="2" shapeId="0" xr:uid="{00000000-0006-0000-0100-0000CB030000}">
      <text>
        <r>
          <rPr>
            <sz val="11"/>
            <color theme="1"/>
            <rFont val="Calibri"/>
            <family val="2"/>
            <scheme val="minor"/>
          </rPr>
          <t>Seleccione un valor de la lista</t>
        </r>
      </text>
    </comment>
    <comment ref="D1025" authorId="2" shapeId="0" xr:uid="{00000000-0006-0000-0100-0000CC030000}">
      <text>
        <r>
          <rPr>
            <sz val="11"/>
            <color theme="1"/>
            <rFont val="Calibri"/>
            <family val="2"/>
            <scheme val="minor"/>
          </rPr>
          <t>Introduzca un número con dos decimales como máximo. Debe ser igual o mayor a la "Cantidad Real Consumida"</t>
        </r>
      </text>
    </comment>
    <comment ref="E1025" authorId="2" shapeId="0" xr:uid="{00000000-0006-0000-0100-0000CD030000}">
      <text>
        <r>
          <rPr>
            <sz val="11"/>
            <color theme="1"/>
            <rFont val="Calibri"/>
            <family val="2"/>
            <scheme val="minor"/>
          </rPr>
          <t>Introduzca un número con dos decimales como máximo</t>
        </r>
      </text>
    </comment>
    <comment ref="F1025" authorId="2" shapeId="0" xr:uid="{00000000-0006-0000-0100-0000CE030000}">
      <text>
        <r>
          <rPr>
            <sz val="11"/>
            <color theme="1"/>
            <rFont val="Calibri"/>
            <family val="2"/>
            <scheme val="minor"/>
          </rPr>
          <t>Monto calculado automáticamente por el sistema</t>
        </r>
      </text>
    </comment>
    <comment ref="A1032" authorId="2" shapeId="0" xr:uid="{00000000-0006-0000-0100-0000CF030000}">
      <text>
        <r>
          <rPr>
            <sz val="11"/>
            <color theme="1"/>
            <rFont val="Calibri"/>
            <family val="2"/>
            <scheme val="minor"/>
          </rPr>
          <t>Introducir un texto con el nombre o referencia de la contratación</t>
        </r>
      </text>
    </comment>
    <comment ref="B1032" authorId="2" shapeId="0" xr:uid="{00000000-0006-0000-0100-0000D0030000}">
      <text>
        <r>
          <rPr>
            <sz val="11"/>
            <color theme="1"/>
            <rFont val="Calibri"/>
            <family val="2"/>
            <scheme val="minor"/>
          </rPr>
          <t>Introduzca un texto con la finalidad de la contratación</t>
        </r>
      </text>
    </comment>
    <comment ref="C1032" authorId="2" shapeId="0" xr:uid="{00000000-0006-0000-0100-0000D1030000}">
      <text>
        <r>
          <rPr>
            <sz val="11"/>
            <color theme="1"/>
            <rFont val="Calibri"/>
            <family val="2"/>
            <scheme val="minor"/>
          </rPr>
          <t>Seleccionar un valor del listado</t>
        </r>
      </text>
    </comment>
    <comment ref="D1032" authorId="2" shapeId="0" xr:uid="{00000000-0006-0000-0100-0000D2030000}">
      <text>
        <r>
          <rPr>
            <sz val="11"/>
            <color theme="1"/>
            <rFont val="Calibri"/>
            <family val="2"/>
            <scheme val="minor"/>
          </rPr>
          <t>Seleccione el tipo de procedimiento</t>
        </r>
      </text>
    </comment>
    <comment ref="E1032" authorId="2" shapeId="0" xr:uid="{00000000-0006-0000-0100-0000D3030000}">
      <text>
        <r>
          <rPr>
            <sz val="11"/>
            <color theme="1"/>
            <rFont val="Calibri"/>
            <family val="2"/>
            <scheme val="minor"/>
          </rPr>
          <t>Seleccione un valor de la lista</t>
        </r>
      </text>
    </comment>
    <comment ref="F1032" authorId="2" shapeId="0" xr:uid="{00000000-0006-0000-0100-0000D4030000}">
      <text>
        <r>
          <rPr>
            <sz val="11"/>
            <color theme="1"/>
            <rFont val="Calibri"/>
            <family val="2"/>
            <scheme val="minor"/>
          </rPr>
          <t>Introduzca el código SNIP</t>
        </r>
      </text>
    </comment>
    <comment ref="C1033" authorId="2" shapeId="0" xr:uid="{00000000-0006-0000-0100-0000D5030000}">
      <text>
        <r>
          <rPr>
            <sz val="11"/>
            <color theme="1"/>
            <rFont val="Calibri"/>
            <family val="2"/>
            <scheme val="minor"/>
          </rPr>
          <t>Introduzca la fecha de inicio del proceso, en formato dd-mm-aaaa</t>
        </r>
      </text>
    </comment>
    <comment ref="F1033"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xr:uid="{00000000-0006-0000-0100-0000D7030000}">
      <text/>
    </comment>
    <comment ref="C1035" authorId="2" shapeId="0" xr:uid="{00000000-0006-0000-0100-0000D8030000}">
      <text>
        <r>
          <rPr>
            <sz val="11"/>
            <color theme="1"/>
            <rFont val="Calibri"/>
            <family val="2"/>
            <scheme val="minor"/>
          </rPr>
          <t>Introduzca la fecha prevista de adjudicación, en formato dd-mm-aaaa</t>
        </r>
      </text>
    </comment>
    <comment ref="F1035" authorId="1" shapeId="0" xr:uid="{00000000-0006-0000-0100-0000D9030000}">
      <text/>
    </comment>
    <comment ref="F1036" authorId="1" shapeId="0" xr:uid="{00000000-0006-0000-0100-0000DA030000}">
      <text/>
    </comment>
    <comment ref="A1038" authorId="2" shapeId="0" xr:uid="{00000000-0006-0000-0100-0000DB030000}">
      <text>
        <r>
          <rPr>
            <sz val="11"/>
            <color theme="1"/>
            <rFont val="Calibri"/>
            <family val="2"/>
            <scheme val="minor"/>
          </rPr>
          <t>Introduzca un codigo UNSPSC</t>
        </r>
      </text>
    </comment>
    <comment ref="B1038" authorId="2" shapeId="0" xr:uid="{00000000-0006-0000-0100-0000DC030000}">
      <text>
        <r>
          <rPr>
            <sz val="11"/>
            <color theme="1"/>
            <rFont val="Calibri"/>
            <family val="2"/>
            <scheme val="minor"/>
          </rPr>
          <t>Descripción calculada automáticamente a partir de código del artículo</t>
        </r>
      </text>
    </comment>
    <comment ref="C1038" authorId="2" shapeId="0" xr:uid="{00000000-0006-0000-0100-0000DD030000}">
      <text>
        <r>
          <rPr>
            <sz val="11"/>
            <color theme="1"/>
            <rFont val="Calibri"/>
            <family val="2"/>
            <scheme val="minor"/>
          </rPr>
          <t>Seleccione un valor de la lista</t>
        </r>
      </text>
    </comment>
    <comment ref="D1038" authorId="2" shapeId="0" xr:uid="{00000000-0006-0000-0100-0000DE030000}">
      <text>
        <r>
          <rPr>
            <sz val="11"/>
            <color theme="1"/>
            <rFont val="Calibri"/>
            <family val="2"/>
            <scheme val="minor"/>
          </rPr>
          <t>Introduzca un número con dos decimales como máximo. Debe ser igual o mayor a la "Cantidad Real Consumida"</t>
        </r>
      </text>
    </comment>
    <comment ref="E1038" authorId="2" shapeId="0" xr:uid="{00000000-0006-0000-0100-0000DF030000}">
      <text>
        <r>
          <rPr>
            <sz val="11"/>
            <color theme="1"/>
            <rFont val="Calibri"/>
            <family val="2"/>
            <scheme val="minor"/>
          </rPr>
          <t>Introduzca un número con dos decimales como máximo</t>
        </r>
      </text>
    </comment>
    <comment ref="F1038" authorId="2" shapeId="0" xr:uid="{00000000-0006-0000-0100-0000E0030000}">
      <text>
        <r>
          <rPr>
            <sz val="11"/>
            <color theme="1"/>
            <rFont val="Calibri"/>
            <family val="2"/>
            <scheme val="minor"/>
          </rPr>
          <t>Monto calculado automáticamente por el sistema</t>
        </r>
      </text>
    </comment>
    <comment ref="A1045" authorId="2" shapeId="0" xr:uid="{00000000-0006-0000-0100-0000E1030000}">
      <text>
        <r>
          <rPr>
            <sz val="11"/>
            <color theme="1"/>
            <rFont val="Calibri"/>
            <family val="2"/>
            <scheme val="minor"/>
          </rPr>
          <t>Introducir un texto con el nombre o referencia de la contratación</t>
        </r>
      </text>
    </comment>
    <comment ref="B1045" authorId="2" shapeId="0" xr:uid="{00000000-0006-0000-0100-0000E2030000}">
      <text>
        <r>
          <rPr>
            <sz val="11"/>
            <color theme="1"/>
            <rFont val="Calibri"/>
            <family val="2"/>
            <scheme val="minor"/>
          </rPr>
          <t>Introduzca un texto con la finalidad de la contratación</t>
        </r>
      </text>
    </comment>
    <comment ref="C1045" authorId="2" shapeId="0" xr:uid="{00000000-0006-0000-0100-0000E3030000}">
      <text>
        <r>
          <rPr>
            <sz val="11"/>
            <color theme="1"/>
            <rFont val="Calibri"/>
            <family val="2"/>
            <scheme val="minor"/>
          </rPr>
          <t>Seleccionar un valor del listado</t>
        </r>
      </text>
    </comment>
    <comment ref="D1045" authorId="2" shapeId="0" xr:uid="{00000000-0006-0000-0100-0000E4030000}">
      <text>
        <r>
          <rPr>
            <sz val="11"/>
            <color theme="1"/>
            <rFont val="Calibri"/>
            <family val="2"/>
            <scheme val="minor"/>
          </rPr>
          <t>Seleccione el tipo de procedimiento</t>
        </r>
      </text>
    </comment>
    <comment ref="E1045" authorId="2" shapeId="0" xr:uid="{00000000-0006-0000-0100-0000E5030000}">
      <text>
        <r>
          <rPr>
            <sz val="11"/>
            <color theme="1"/>
            <rFont val="Calibri"/>
            <family val="2"/>
            <scheme val="minor"/>
          </rPr>
          <t>Seleccione un valor de la lista</t>
        </r>
      </text>
    </comment>
    <comment ref="F1045" authorId="2" shapeId="0" xr:uid="{00000000-0006-0000-0100-0000E6030000}">
      <text>
        <r>
          <rPr>
            <sz val="11"/>
            <color theme="1"/>
            <rFont val="Calibri"/>
            <family val="2"/>
            <scheme val="minor"/>
          </rPr>
          <t>Introduzca el código SNIP</t>
        </r>
      </text>
    </comment>
    <comment ref="C1046" authorId="2" shapeId="0" xr:uid="{00000000-0006-0000-0100-0000E7030000}">
      <text>
        <r>
          <rPr>
            <sz val="11"/>
            <color theme="1"/>
            <rFont val="Calibri"/>
            <family val="2"/>
            <scheme val="minor"/>
          </rPr>
          <t>Introduzca la fecha de inicio del proceso, en formato dd-mm-aaaa</t>
        </r>
      </text>
    </comment>
    <comment ref="F1046"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E9030000}">
      <text/>
    </comment>
    <comment ref="C1048" authorId="2" shapeId="0" xr:uid="{00000000-0006-0000-0100-0000EA030000}">
      <text>
        <r>
          <rPr>
            <sz val="11"/>
            <color theme="1"/>
            <rFont val="Calibri"/>
            <family val="2"/>
            <scheme val="minor"/>
          </rPr>
          <t>Introduzca la fecha prevista de adjudicación, en formato dd-mm-aaaa</t>
        </r>
      </text>
    </comment>
    <comment ref="F1048" authorId="1" shapeId="0" xr:uid="{00000000-0006-0000-0100-0000EB030000}">
      <text/>
    </comment>
    <comment ref="F1049" authorId="1" shapeId="0" xr:uid="{00000000-0006-0000-0100-0000EC030000}">
      <text/>
    </comment>
    <comment ref="A1051" authorId="2" shapeId="0" xr:uid="{00000000-0006-0000-0100-0000ED030000}">
      <text>
        <r>
          <rPr>
            <sz val="11"/>
            <color theme="1"/>
            <rFont val="Calibri"/>
            <family val="2"/>
            <scheme val="minor"/>
          </rPr>
          <t>Introduzca un codigo UNSPSC</t>
        </r>
      </text>
    </comment>
    <comment ref="B1051" authorId="2" shapeId="0" xr:uid="{00000000-0006-0000-0100-0000EE030000}">
      <text>
        <r>
          <rPr>
            <sz val="11"/>
            <color theme="1"/>
            <rFont val="Calibri"/>
            <family val="2"/>
            <scheme val="minor"/>
          </rPr>
          <t>Descripción calculada automáticamente a partir de código del artículo</t>
        </r>
      </text>
    </comment>
    <comment ref="C1051" authorId="2" shapeId="0" xr:uid="{00000000-0006-0000-0100-0000EF030000}">
      <text>
        <r>
          <rPr>
            <sz val="11"/>
            <color theme="1"/>
            <rFont val="Calibri"/>
            <family val="2"/>
            <scheme val="minor"/>
          </rPr>
          <t>Seleccione un valor de la lista</t>
        </r>
      </text>
    </comment>
    <comment ref="D1051" authorId="2" shapeId="0" xr:uid="{00000000-0006-0000-0100-0000F0030000}">
      <text>
        <r>
          <rPr>
            <sz val="11"/>
            <color theme="1"/>
            <rFont val="Calibri"/>
            <family val="2"/>
            <scheme val="minor"/>
          </rPr>
          <t>Introduzca un número con dos decimales como máximo. Debe ser igual o mayor a la "Cantidad Real Consumida"</t>
        </r>
      </text>
    </comment>
    <comment ref="E1051" authorId="2" shapeId="0" xr:uid="{00000000-0006-0000-0100-0000F1030000}">
      <text>
        <r>
          <rPr>
            <sz val="11"/>
            <color theme="1"/>
            <rFont val="Calibri"/>
            <family val="2"/>
            <scheme val="minor"/>
          </rPr>
          <t>Introduzca un número con dos decimales como máximo</t>
        </r>
      </text>
    </comment>
    <comment ref="F1051" authorId="2" shapeId="0" xr:uid="{00000000-0006-0000-0100-0000F2030000}">
      <text>
        <r>
          <rPr>
            <sz val="11"/>
            <color theme="1"/>
            <rFont val="Calibri"/>
            <family val="2"/>
            <scheme val="minor"/>
          </rPr>
          <t>Monto calculado automáticamente por el sistema</t>
        </r>
      </text>
    </comment>
    <comment ref="A1058" authorId="2" shapeId="0" xr:uid="{00000000-0006-0000-0100-0000F3030000}">
      <text>
        <r>
          <rPr>
            <sz val="11"/>
            <color theme="1"/>
            <rFont val="Calibri"/>
            <family val="2"/>
            <scheme val="minor"/>
          </rPr>
          <t>Introducir un texto con el nombre o referencia de la contratación</t>
        </r>
      </text>
    </comment>
    <comment ref="B1058" authorId="2" shapeId="0" xr:uid="{00000000-0006-0000-0100-0000F4030000}">
      <text>
        <r>
          <rPr>
            <sz val="11"/>
            <color theme="1"/>
            <rFont val="Calibri"/>
            <family val="2"/>
            <scheme val="minor"/>
          </rPr>
          <t>Introduzca un texto con la finalidad de la contratación</t>
        </r>
      </text>
    </comment>
    <comment ref="C1058" authorId="2" shapeId="0" xr:uid="{00000000-0006-0000-0100-0000F5030000}">
      <text>
        <r>
          <rPr>
            <sz val="11"/>
            <color theme="1"/>
            <rFont val="Calibri"/>
            <family val="2"/>
            <scheme val="minor"/>
          </rPr>
          <t>Seleccionar un valor del listado</t>
        </r>
      </text>
    </comment>
    <comment ref="D1058" authorId="2" shapeId="0" xr:uid="{00000000-0006-0000-0100-0000F6030000}">
      <text>
        <r>
          <rPr>
            <sz val="11"/>
            <color theme="1"/>
            <rFont val="Calibri"/>
            <family val="2"/>
            <scheme val="minor"/>
          </rPr>
          <t>Seleccione el tipo de procedimiento</t>
        </r>
      </text>
    </comment>
    <comment ref="E1058" authorId="2" shapeId="0" xr:uid="{00000000-0006-0000-0100-0000F7030000}">
      <text>
        <r>
          <rPr>
            <sz val="11"/>
            <color theme="1"/>
            <rFont val="Calibri"/>
            <family val="2"/>
            <scheme val="minor"/>
          </rPr>
          <t>Seleccione un valor de la lista</t>
        </r>
      </text>
    </comment>
    <comment ref="F1058" authorId="2" shapeId="0" xr:uid="{00000000-0006-0000-0100-0000F8030000}">
      <text>
        <r>
          <rPr>
            <sz val="11"/>
            <color theme="1"/>
            <rFont val="Calibri"/>
            <family val="2"/>
            <scheme val="minor"/>
          </rPr>
          <t>Introduzca el código SNIP</t>
        </r>
      </text>
    </comment>
    <comment ref="C1059" authorId="2" shapeId="0" xr:uid="{00000000-0006-0000-0100-0000F9030000}">
      <text>
        <r>
          <rPr>
            <sz val="11"/>
            <color theme="1"/>
            <rFont val="Calibri"/>
            <family val="2"/>
            <scheme val="minor"/>
          </rPr>
          <t>Introduzca la fecha de inicio del proceso, en formato dd-mm-aaaa</t>
        </r>
      </text>
    </comment>
    <comment ref="F1059"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FB030000}">
      <text/>
    </comment>
    <comment ref="C1061" authorId="2" shapeId="0" xr:uid="{00000000-0006-0000-0100-0000FC030000}">
      <text>
        <r>
          <rPr>
            <sz val="11"/>
            <color theme="1"/>
            <rFont val="Calibri"/>
            <family val="2"/>
            <scheme val="minor"/>
          </rPr>
          <t>Introduzca la fecha prevista de adjudicación, en formato dd-mm-aaaa</t>
        </r>
      </text>
    </comment>
    <comment ref="F1061" authorId="1" shapeId="0" xr:uid="{00000000-0006-0000-0100-0000FD030000}">
      <text/>
    </comment>
    <comment ref="F1062" authorId="1" shapeId="0" xr:uid="{00000000-0006-0000-0100-0000FE030000}">
      <text/>
    </comment>
    <comment ref="A1064" authorId="2" shapeId="0" xr:uid="{00000000-0006-0000-0100-0000FF030000}">
      <text>
        <r>
          <rPr>
            <sz val="11"/>
            <color theme="1"/>
            <rFont val="Calibri"/>
            <family val="2"/>
            <scheme val="minor"/>
          </rPr>
          <t>Introduzca un codigo UNSPSC</t>
        </r>
      </text>
    </comment>
    <comment ref="B1064" authorId="2" shapeId="0" xr:uid="{00000000-0006-0000-0100-000000040000}">
      <text>
        <r>
          <rPr>
            <sz val="11"/>
            <color theme="1"/>
            <rFont val="Calibri"/>
            <family val="2"/>
            <scheme val="minor"/>
          </rPr>
          <t>Descripción calculada automáticamente a partir de código del artículo</t>
        </r>
      </text>
    </comment>
    <comment ref="C1064" authorId="2" shapeId="0" xr:uid="{00000000-0006-0000-0100-000001040000}">
      <text>
        <r>
          <rPr>
            <sz val="11"/>
            <color theme="1"/>
            <rFont val="Calibri"/>
            <family val="2"/>
            <scheme val="minor"/>
          </rPr>
          <t>Seleccione un valor de la lista</t>
        </r>
      </text>
    </comment>
    <comment ref="D1064" authorId="2" shapeId="0" xr:uid="{00000000-0006-0000-0100-000002040000}">
      <text>
        <r>
          <rPr>
            <sz val="11"/>
            <color theme="1"/>
            <rFont val="Calibri"/>
            <family val="2"/>
            <scheme val="minor"/>
          </rPr>
          <t>Introduzca un número con dos decimales como máximo. Debe ser igual o mayor a la "Cantidad Real Consumida"</t>
        </r>
      </text>
    </comment>
    <comment ref="E1064" authorId="2" shapeId="0" xr:uid="{00000000-0006-0000-0100-000003040000}">
      <text>
        <r>
          <rPr>
            <sz val="11"/>
            <color theme="1"/>
            <rFont val="Calibri"/>
            <family val="2"/>
            <scheme val="minor"/>
          </rPr>
          <t>Introduzca un número con dos decimales como máximo</t>
        </r>
      </text>
    </comment>
    <comment ref="F1064" authorId="2" shapeId="0" xr:uid="{00000000-0006-0000-0100-000004040000}">
      <text>
        <r>
          <rPr>
            <sz val="11"/>
            <color theme="1"/>
            <rFont val="Calibri"/>
            <family val="2"/>
            <scheme val="minor"/>
          </rPr>
          <t>Monto calculado automáticamente por el sistema</t>
        </r>
      </text>
    </comment>
    <comment ref="A1075" authorId="2" shapeId="0" xr:uid="{00000000-0006-0000-0100-000005040000}">
      <text>
        <r>
          <rPr>
            <sz val="11"/>
            <color theme="1"/>
            <rFont val="Calibri"/>
            <family val="2"/>
            <scheme val="minor"/>
          </rPr>
          <t>Introducir un texto con el nombre o referencia de la contratación</t>
        </r>
      </text>
    </comment>
    <comment ref="B1075" authorId="2" shapeId="0" xr:uid="{00000000-0006-0000-0100-000006040000}">
      <text>
        <r>
          <rPr>
            <sz val="11"/>
            <color theme="1"/>
            <rFont val="Calibri"/>
            <family val="2"/>
            <scheme val="minor"/>
          </rPr>
          <t>Introduzca un texto con la finalidad de la contratación</t>
        </r>
      </text>
    </comment>
    <comment ref="C1075" authorId="2" shapeId="0" xr:uid="{00000000-0006-0000-0100-000007040000}">
      <text>
        <r>
          <rPr>
            <sz val="11"/>
            <color theme="1"/>
            <rFont val="Calibri"/>
            <family val="2"/>
            <scheme val="minor"/>
          </rPr>
          <t>Seleccionar un valor del listado</t>
        </r>
      </text>
    </comment>
    <comment ref="D1075" authorId="2" shapeId="0" xr:uid="{00000000-0006-0000-0100-000008040000}">
      <text>
        <r>
          <rPr>
            <sz val="11"/>
            <color theme="1"/>
            <rFont val="Calibri"/>
            <family val="2"/>
            <scheme val="minor"/>
          </rPr>
          <t>Seleccione el tipo de procedimiento</t>
        </r>
      </text>
    </comment>
    <comment ref="E1075" authorId="2" shapeId="0" xr:uid="{00000000-0006-0000-0100-000009040000}">
      <text>
        <r>
          <rPr>
            <sz val="11"/>
            <color theme="1"/>
            <rFont val="Calibri"/>
            <family val="2"/>
            <scheme val="minor"/>
          </rPr>
          <t>Seleccione un valor de la lista</t>
        </r>
      </text>
    </comment>
    <comment ref="F1075" authorId="2" shapeId="0" xr:uid="{00000000-0006-0000-0100-00000A040000}">
      <text>
        <r>
          <rPr>
            <sz val="11"/>
            <color theme="1"/>
            <rFont val="Calibri"/>
            <family val="2"/>
            <scheme val="minor"/>
          </rPr>
          <t>Introduzca el código SNIP</t>
        </r>
      </text>
    </comment>
    <comment ref="C1076" authorId="2" shapeId="0" xr:uid="{00000000-0006-0000-0100-00000B040000}">
      <text>
        <r>
          <rPr>
            <sz val="11"/>
            <color theme="1"/>
            <rFont val="Calibri"/>
            <family val="2"/>
            <scheme val="minor"/>
          </rPr>
          <t>Introduzca la fecha de inicio del proceso, en formato dd-mm-aaaa</t>
        </r>
      </text>
    </comment>
    <comment ref="F1076"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0D040000}">
      <text/>
    </comment>
    <comment ref="C1078" authorId="2" shapeId="0" xr:uid="{00000000-0006-0000-0100-00000E040000}">
      <text>
        <r>
          <rPr>
            <sz val="11"/>
            <color theme="1"/>
            <rFont val="Calibri"/>
            <family val="2"/>
            <scheme val="minor"/>
          </rPr>
          <t>Introduzca la fecha prevista de adjudicación, en formato dd-mm-aaaa</t>
        </r>
      </text>
    </comment>
    <comment ref="F1078" authorId="1" shapeId="0" xr:uid="{00000000-0006-0000-0100-00000F040000}">
      <text/>
    </comment>
    <comment ref="F1079" authorId="1" shapeId="0" xr:uid="{00000000-0006-0000-0100-000010040000}">
      <text/>
    </comment>
    <comment ref="A1081" authorId="2" shapeId="0" xr:uid="{00000000-0006-0000-0100-000011040000}">
      <text>
        <r>
          <rPr>
            <sz val="11"/>
            <color theme="1"/>
            <rFont val="Calibri"/>
            <family val="2"/>
            <scheme val="minor"/>
          </rPr>
          <t>Introduzca un codigo UNSPSC</t>
        </r>
      </text>
    </comment>
    <comment ref="B1081" authorId="2" shapeId="0" xr:uid="{00000000-0006-0000-0100-000012040000}">
      <text>
        <r>
          <rPr>
            <sz val="11"/>
            <color theme="1"/>
            <rFont val="Calibri"/>
            <family val="2"/>
            <scheme val="minor"/>
          </rPr>
          <t>Descripción calculada automáticamente a partir de código del artículo</t>
        </r>
      </text>
    </comment>
    <comment ref="C1081" authorId="2" shapeId="0" xr:uid="{00000000-0006-0000-0100-000013040000}">
      <text>
        <r>
          <rPr>
            <sz val="11"/>
            <color theme="1"/>
            <rFont val="Calibri"/>
            <family val="2"/>
            <scheme val="minor"/>
          </rPr>
          <t>Seleccione un valor de la lista</t>
        </r>
      </text>
    </comment>
    <comment ref="D1081" authorId="2" shapeId="0" xr:uid="{00000000-0006-0000-0100-000014040000}">
      <text>
        <r>
          <rPr>
            <sz val="11"/>
            <color theme="1"/>
            <rFont val="Calibri"/>
            <family val="2"/>
            <scheme val="minor"/>
          </rPr>
          <t>Introduzca un número con dos decimales como máximo. Debe ser igual o mayor a la "Cantidad Real Consumida"</t>
        </r>
      </text>
    </comment>
    <comment ref="E1081" authorId="2" shapeId="0" xr:uid="{00000000-0006-0000-0100-000015040000}">
      <text>
        <r>
          <rPr>
            <sz val="11"/>
            <color theme="1"/>
            <rFont val="Calibri"/>
            <family val="2"/>
            <scheme val="minor"/>
          </rPr>
          <t>Introduzca un número con dos decimales como máximo</t>
        </r>
      </text>
    </comment>
    <comment ref="F1081" authorId="2" shapeId="0" xr:uid="{00000000-0006-0000-0100-000016040000}">
      <text>
        <r>
          <rPr>
            <sz val="11"/>
            <color theme="1"/>
            <rFont val="Calibri"/>
            <family val="2"/>
            <scheme val="minor"/>
          </rPr>
          <t>Monto calculado automáticamente por el sistema</t>
        </r>
      </text>
    </comment>
    <comment ref="A1090" authorId="2" shapeId="0" xr:uid="{00000000-0006-0000-0100-000017040000}">
      <text>
        <r>
          <rPr>
            <sz val="11"/>
            <color theme="1"/>
            <rFont val="Calibri"/>
            <family val="2"/>
            <scheme val="minor"/>
          </rPr>
          <t>Introducir un texto con el nombre o referencia de la contratación</t>
        </r>
      </text>
    </comment>
    <comment ref="B1090" authorId="2" shapeId="0" xr:uid="{00000000-0006-0000-0100-000018040000}">
      <text>
        <r>
          <rPr>
            <sz val="11"/>
            <color theme="1"/>
            <rFont val="Calibri"/>
            <family val="2"/>
            <scheme val="minor"/>
          </rPr>
          <t>Introduzca un texto con la finalidad de la contratación</t>
        </r>
      </text>
    </comment>
    <comment ref="C1090" authorId="2" shapeId="0" xr:uid="{00000000-0006-0000-0100-000019040000}">
      <text>
        <r>
          <rPr>
            <sz val="11"/>
            <color theme="1"/>
            <rFont val="Calibri"/>
            <family val="2"/>
            <scheme val="minor"/>
          </rPr>
          <t>Seleccionar un valor del listado</t>
        </r>
      </text>
    </comment>
    <comment ref="D1090" authorId="2" shapeId="0" xr:uid="{00000000-0006-0000-0100-00001A040000}">
      <text>
        <r>
          <rPr>
            <sz val="11"/>
            <color theme="1"/>
            <rFont val="Calibri"/>
            <family val="2"/>
            <scheme val="minor"/>
          </rPr>
          <t>Seleccione el tipo de procedimiento</t>
        </r>
      </text>
    </comment>
    <comment ref="E1090" authorId="2" shapeId="0" xr:uid="{00000000-0006-0000-0100-00001B040000}">
      <text>
        <r>
          <rPr>
            <sz val="11"/>
            <color theme="1"/>
            <rFont val="Calibri"/>
            <family val="2"/>
            <scheme val="minor"/>
          </rPr>
          <t>Seleccione un valor de la lista</t>
        </r>
      </text>
    </comment>
    <comment ref="F1090" authorId="2" shapeId="0" xr:uid="{00000000-0006-0000-0100-00001C040000}">
      <text>
        <r>
          <rPr>
            <sz val="11"/>
            <color theme="1"/>
            <rFont val="Calibri"/>
            <family val="2"/>
            <scheme val="minor"/>
          </rPr>
          <t>Introduzca el código SNIP</t>
        </r>
      </text>
    </comment>
    <comment ref="C1091" authorId="2" shapeId="0" xr:uid="{00000000-0006-0000-0100-00001D040000}">
      <text>
        <r>
          <rPr>
            <sz val="11"/>
            <color theme="1"/>
            <rFont val="Calibri"/>
            <family val="2"/>
            <scheme val="minor"/>
          </rPr>
          <t>Introduzca la fecha de inicio del proceso, en formato dd-mm-aaaa</t>
        </r>
      </text>
    </comment>
    <comment ref="F1091"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1F040000}">
      <text/>
    </comment>
    <comment ref="C1093" authorId="2" shapeId="0" xr:uid="{00000000-0006-0000-0100-000020040000}">
      <text>
        <r>
          <rPr>
            <sz val="11"/>
            <color theme="1"/>
            <rFont val="Calibri"/>
            <family val="2"/>
            <scheme val="minor"/>
          </rPr>
          <t>Introduzca la fecha prevista de adjudicación, en formato dd-mm-aaaa</t>
        </r>
      </text>
    </comment>
    <comment ref="F1093" authorId="1" shapeId="0" xr:uid="{00000000-0006-0000-0100-000021040000}">
      <text/>
    </comment>
    <comment ref="F1094" authorId="1" shapeId="0" xr:uid="{00000000-0006-0000-0100-000022040000}">
      <text/>
    </comment>
    <comment ref="A1096" authorId="2" shapeId="0" xr:uid="{00000000-0006-0000-0100-000023040000}">
      <text>
        <r>
          <rPr>
            <sz val="11"/>
            <color theme="1"/>
            <rFont val="Calibri"/>
            <family val="2"/>
            <scheme val="minor"/>
          </rPr>
          <t>Introduzca un codigo UNSPSC</t>
        </r>
      </text>
    </comment>
    <comment ref="B1096" authorId="2" shapeId="0" xr:uid="{00000000-0006-0000-0100-000024040000}">
      <text>
        <r>
          <rPr>
            <sz val="11"/>
            <color theme="1"/>
            <rFont val="Calibri"/>
            <family val="2"/>
            <scheme val="minor"/>
          </rPr>
          <t>Descripción calculada automáticamente a partir de código del artículo</t>
        </r>
      </text>
    </comment>
    <comment ref="C1096" authorId="2" shapeId="0" xr:uid="{00000000-0006-0000-0100-000025040000}">
      <text>
        <r>
          <rPr>
            <sz val="11"/>
            <color theme="1"/>
            <rFont val="Calibri"/>
            <family val="2"/>
            <scheme val="minor"/>
          </rPr>
          <t>Seleccione un valor de la lista</t>
        </r>
      </text>
    </comment>
    <comment ref="D1096" authorId="2" shapeId="0" xr:uid="{00000000-0006-0000-0100-000026040000}">
      <text>
        <r>
          <rPr>
            <sz val="11"/>
            <color theme="1"/>
            <rFont val="Calibri"/>
            <family val="2"/>
            <scheme val="minor"/>
          </rPr>
          <t>Introduzca un número con dos decimales como máximo. Debe ser igual o mayor a la "Cantidad Real Consumida"</t>
        </r>
      </text>
    </comment>
    <comment ref="E1096" authorId="2" shapeId="0" xr:uid="{00000000-0006-0000-0100-000027040000}">
      <text>
        <r>
          <rPr>
            <sz val="11"/>
            <color theme="1"/>
            <rFont val="Calibri"/>
            <family val="2"/>
            <scheme val="minor"/>
          </rPr>
          <t>Introduzca un número con dos decimales como máximo</t>
        </r>
      </text>
    </comment>
    <comment ref="F1096" authorId="2" shapeId="0" xr:uid="{00000000-0006-0000-0100-000028040000}">
      <text>
        <r>
          <rPr>
            <sz val="11"/>
            <color theme="1"/>
            <rFont val="Calibri"/>
            <family val="2"/>
            <scheme val="minor"/>
          </rPr>
          <t>Monto calculado automáticamente por el sistema</t>
        </r>
      </text>
    </comment>
    <comment ref="A1102" authorId="2" shapeId="0" xr:uid="{00000000-0006-0000-0100-000029040000}">
      <text>
        <r>
          <rPr>
            <sz val="11"/>
            <color theme="1"/>
            <rFont val="Calibri"/>
            <family val="2"/>
            <scheme val="minor"/>
          </rPr>
          <t>Introducir un texto con el nombre o referencia de la contratación</t>
        </r>
      </text>
    </comment>
    <comment ref="B1102" authorId="2" shapeId="0" xr:uid="{00000000-0006-0000-0100-00002A040000}">
      <text>
        <r>
          <rPr>
            <sz val="11"/>
            <color theme="1"/>
            <rFont val="Calibri"/>
            <family val="2"/>
            <scheme val="minor"/>
          </rPr>
          <t>Introduzca un texto con la finalidad de la contratación</t>
        </r>
      </text>
    </comment>
    <comment ref="C1102" authorId="2" shapeId="0" xr:uid="{00000000-0006-0000-0100-00002B040000}">
      <text>
        <r>
          <rPr>
            <sz val="11"/>
            <color theme="1"/>
            <rFont val="Calibri"/>
            <family val="2"/>
            <scheme val="minor"/>
          </rPr>
          <t>Seleccionar un valor del listado</t>
        </r>
      </text>
    </comment>
    <comment ref="D1102" authorId="2" shapeId="0" xr:uid="{00000000-0006-0000-0100-00002C040000}">
      <text>
        <r>
          <rPr>
            <sz val="11"/>
            <color theme="1"/>
            <rFont val="Calibri"/>
            <family val="2"/>
            <scheme val="minor"/>
          </rPr>
          <t>Seleccione el tipo de procedimiento</t>
        </r>
      </text>
    </comment>
    <comment ref="E1102" authorId="2" shapeId="0" xr:uid="{00000000-0006-0000-0100-00002D040000}">
      <text>
        <r>
          <rPr>
            <sz val="11"/>
            <color theme="1"/>
            <rFont val="Calibri"/>
            <family val="2"/>
            <scheme val="minor"/>
          </rPr>
          <t>Seleccione un valor de la lista</t>
        </r>
      </text>
    </comment>
    <comment ref="F1102" authorId="2" shapeId="0" xr:uid="{00000000-0006-0000-0100-00002E040000}">
      <text>
        <r>
          <rPr>
            <sz val="11"/>
            <color theme="1"/>
            <rFont val="Calibri"/>
            <family val="2"/>
            <scheme val="minor"/>
          </rPr>
          <t>Introduzca el código SNIP</t>
        </r>
      </text>
    </comment>
    <comment ref="C1103" authorId="2" shapeId="0" xr:uid="{00000000-0006-0000-0100-00002F040000}">
      <text>
        <r>
          <rPr>
            <sz val="11"/>
            <color theme="1"/>
            <rFont val="Calibri"/>
            <family val="2"/>
            <scheme val="minor"/>
          </rPr>
          <t>Introduzca la fecha de inicio del proceso, en formato dd-mm-aaaa</t>
        </r>
      </text>
    </comment>
    <comment ref="F1103"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31040000}">
      <text/>
    </comment>
    <comment ref="C1105" authorId="2" shapeId="0" xr:uid="{00000000-0006-0000-0100-000032040000}">
      <text>
        <r>
          <rPr>
            <sz val="11"/>
            <color theme="1"/>
            <rFont val="Calibri"/>
            <family val="2"/>
            <scheme val="minor"/>
          </rPr>
          <t>Introduzca la fecha prevista de adjudicación, en formato dd-mm-aaaa</t>
        </r>
      </text>
    </comment>
    <comment ref="F1105" authorId="1" shapeId="0" xr:uid="{00000000-0006-0000-0100-000033040000}">
      <text/>
    </comment>
    <comment ref="F1106" authorId="1" shapeId="0" xr:uid="{00000000-0006-0000-0100-000034040000}">
      <text/>
    </comment>
    <comment ref="A1108" authorId="2" shapeId="0" xr:uid="{00000000-0006-0000-0100-000035040000}">
      <text>
        <r>
          <rPr>
            <sz val="11"/>
            <color theme="1"/>
            <rFont val="Calibri"/>
            <family val="2"/>
            <scheme val="minor"/>
          </rPr>
          <t>Introduzca un codigo UNSPSC</t>
        </r>
      </text>
    </comment>
    <comment ref="B1108" authorId="2" shapeId="0" xr:uid="{00000000-0006-0000-0100-000036040000}">
      <text>
        <r>
          <rPr>
            <sz val="11"/>
            <color theme="1"/>
            <rFont val="Calibri"/>
            <family val="2"/>
            <scheme val="minor"/>
          </rPr>
          <t>Descripción calculada automáticamente a partir de código del artículo</t>
        </r>
      </text>
    </comment>
    <comment ref="C1108" authorId="2" shapeId="0" xr:uid="{00000000-0006-0000-0100-000037040000}">
      <text>
        <r>
          <rPr>
            <sz val="11"/>
            <color theme="1"/>
            <rFont val="Calibri"/>
            <family val="2"/>
            <scheme val="minor"/>
          </rPr>
          <t>Seleccione un valor de la lista</t>
        </r>
      </text>
    </comment>
    <comment ref="D1108" authorId="2" shapeId="0" xr:uid="{00000000-0006-0000-0100-000038040000}">
      <text>
        <r>
          <rPr>
            <sz val="11"/>
            <color theme="1"/>
            <rFont val="Calibri"/>
            <family val="2"/>
            <scheme val="minor"/>
          </rPr>
          <t>Introduzca un número con dos decimales como máximo. Debe ser igual o mayor a la "Cantidad Real Consumida"</t>
        </r>
      </text>
    </comment>
    <comment ref="E1108" authorId="2" shapeId="0" xr:uid="{00000000-0006-0000-0100-000039040000}">
      <text>
        <r>
          <rPr>
            <sz val="11"/>
            <color theme="1"/>
            <rFont val="Calibri"/>
            <family val="2"/>
            <scheme val="minor"/>
          </rPr>
          <t>Introduzca un número con dos decimales como máximo</t>
        </r>
      </text>
    </comment>
    <comment ref="F1108" authorId="2" shapeId="0" xr:uid="{00000000-0006-0000-0100-00003A040000}">
      <text>
        <r>
          <rPr>
            <sz val="11"/>
            <color theme="1"/>
            <rFont val="Calibri"/>
            <family val="2"/>
            <scheme val="minor"/>
          </rPr>
          <t>Monto calculado automáticamente por el sistema</t>
        </r>
      </text>
    </comment>
    <comment ref="A1119" authorId="2" shapeId="0" xr:uid="{00000000-0006-0000-0100-00003B040000}">
      <text>
        <r>
          <rPr>
            <sz val="11"/>
            <color theme="1"/>
            <rFont val="Calibri"/>
            <family val="2"/>
            <scheme val="minor"/>
          </rPr>
          <t>Introducir un texto con el nombre o referencia de la contratación</t>
        </r>
      </text>
    </comment>
    <comment ref="B1119" authorId="2" shapeId="0" xr:uid="{00000000-0006-0000-0100-00003C040000}">
      <text>
        <r>
          <rPr>
            <sz val="11"/>
            <color theme="1"/>
            <rFont val="Calibri"/>
            <family val="2"/>
            <scheme val="minor"/>
          </rPr>
          <t>Introduzca un texto con la finalidad de la contratación</t>
        </r>
      </text>
    </comment>
    <comment ref="C1119" authorId="2" shapeId="0" xr:uid="{00000000-0006-0000-0100-00003D040000}">
      <text>
        <r>
          <rPr>
            <sz val="11"/>
            <color theme="1"/>
            <rFont val="Calibri"/>
            <family val="2"/>
            <scheme val="minor"/>
          </rPr>
          <t>Seleccionar un valor del listado</t>
        </r>
      </text>
    </comment>
    <comment ref="D1119" authorId="2" shapeId="0" xr:uid="{00000000-0006-0000-0100-00003E040000}">
      <text>
        <r>
          <rPr>
            <sz val="11"/>
            <color theme="1"/>
            <rFont val="Calibri"/>
            <family val="2"/>
            <scheme val="minor"/>
          </rPr>
          <t>Seleccione el tipo de procedimiento</t>
        </r>
      </text>
    </comment>
    <comment ref="E1119" authorId="2" shapeId="0" xr:uid="{00000000-0006-0000-0100-00003F040000}">
      <text>
        <r>
          <rPr>
            <sz val="11"/>
            <color theme="1"/>
            <rFont val="Calibri"/>
            <family val="2"/>
            <scheme val="minor"/>
          </rPr>
          <t>Seleccione un valor de la lista</t>
        </r>
      </text>
    </comment>
    <comment ref="F1119" authorId="2" shapeId="0" xr:uid="{00000000-0006-0000-0100-000040040000}">
      <text>
        <r>
          <rPr>
            <sz val="11"/>
            <color theme="1"/>
            <rFont val="Calibri"/>
            <family val="2"/>
            <scheme val="minor"/>
          </rPr>
          <t>Introduzca el código SNIP</t>
        </r>
      </text>
    </comment>
    <comment ref="C1120" authorId="2" shapeId="0" xr:uid="{00000000-0006-0000-0100-000041040000}">
      <text>
        <r>
          <rPr>
            <sz val="11"/>
            <color theme="1"/>
            <rFont val="Calibri"/>
            <family val="2"/>
            <scheme val="minor"/>
          </rPr>
          <t>Introduzca la fecha de inicio del proceso, en formato dd-mm-aaaa</t>
        </r>
      </text>
    </comment>
    <comment ref="F1120"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00000000-0006-0000-0100-000043040000}">
      <text/>
    </comment>
    <comment ref="C1122" authorId="2" shapeId="0" xr:uid="{00000000-0006-0000-0100-000044040000}">
      <text>
        <r>
          <rPr>
            <sz val="11"/>
            <color theme="1"/>
            <rFont val="Calibri"/>
            <family val="2"/>
            <scheme val="minor"/>
          </rPr>
          <t>Introduzca la fecha prevista de adjudicación, en formato dd-mm-aaaa</t>
        </r>
      </text>
    </comment>
    <comment ref="F1122" authorId="1" shapeId="0" xr:uid="{00000000-0006-0000-0100-000045040000}">
      <text/>
    </comment>
    <comment ref="F1123" authorId="1" shapeId="0" xr:uid="{00000000-0006-0000-0100-000046040000}">
      <text/>
    </comment>
    <comment ref="A1125" authorId="2" shapeId="0" xr:uid="{00000000-0006-0000-0100-000047040000}">
      <text>
        <r>
          <rPr>
            <sz val="11"/>
            <color theme="1"/>
            <rFont val="Calibri"/>
            <family val="2"/>
            <scheme val="minor"/>
          </rPr>
          <t>Introduzca un codigo UNSPSC</t>
        </r>
      </text>
    </comment>
    <comment ref="B1125" authorId="2" shapeId="0" xr:uid="{00000000-0006-0000-0100-000048040000}">
      <text>
        <r>
          <rPr>
            <sz val="11"/>
            <color theme="1"/>
            <rFont val="Calibri"/>
            <family val="2"/>
            <scheme val="minor"/>
          </rPr>
          <t>Descripción calculada automáticamente a partir de código del artículo</t>
        </r>
      </text>
    </comment>
    <comment ref="C1125" authorId="2" shapeId="0" xr:uid="{00000000-0006-0000-0100-000049040000}">
      <text>
        <r>
          <rPr>
            <sz val="11"/>
            <color theme="1"/>
            <rFont val="Calibri"/>
            <family val="2"/>
            <scheme val="minor"/>
          </rPr>
          <t>Seleccione un valor de la lista</t>
        </r>
      </text>
    </comment>
    <comment ref="D1125" authorId="2" shapeId="0" xr:uid="{00000000-0006-0000-0100-00004A040000}">
      <text>
        <r>
          <rPr>
            <sz val="11"/>
            <color theme="1"/>
            <rFont val="Calibri"/>
            <family val="2"/>
            <scheme val="minor"/>
          </rPr>
          <t>Introduzca un número con dos decimales como máximo. Debe ser igual o mayor a la "Cantidad Real Consumida"</t>
        </r>
      </text>
    </comment>
    <comment ref="E1125" authorId="2" shapeId="0" xr:uid="{00000000-0006-0000-0100-00004B040000}">
      <text>
        <r>
          <rPr>
            <sz val="11"/>
            <color theme="1"/>
            <rFont val="Calibri"/>
            <family val="2"/>
            <scheme val="minor"/>
          </rPr>
          <t>Introduzca un número con dos decimales como máximo</t>
        </r>
      </text>
    </comment>
    <comment ref="F1125" authorId="2" shapeId="0" xr:uid="{00000000-0006-0000-0100-00004C040000}">
      <text>
        <r>
          <rPr>
            <sz val="11"/>
            <color theme="1"/>
            <rFont val="Calibri"/>
            <family val="2"/>
            <scheme val="minor"/>
          </rPr>
          <t>Monto calculado automáticamente por el sistema</t>
        </r>
      </text>
    </comment>
    <comment ref="A1135" authorId="2" shapeId="0" xr:uid="{00000000-0006-0000-0100-00004D040000}">
      <text>
        <r>
          <rPr>
            <sz val="11"/>
            <color theme="1"/>
            <rFont val="Calibri"/>
            <family val="2"/>
            <scheme val="minor"/>
          </rPr>
          <t>Introducir un texto con el nombre o referencia de la contratación</t>
        </r>
      </text>
    </comment>
    <comment ref="B1135" authorId="2" shapeId="0" xr:uid="{00000000-0006-0000-0100-00004E040000}">
      <text>
        <r>
          <rPr>
            <sz val="11"/>
            <color theme="1"/>
            <rFont val="Calibri"/>
            <family val="2"/>
            <scheme val="minor"/>
          </rPr>
          <t>Introduzca un texto con la finalidad de la contratación</t>
        </r>
      </text>
    </comment>
    <comment ref="C1135" authorId="2" shapeId="0" xr:uid="{00000000-0006-0000-0100-00004F040000}">
      <text>
        <r>
          <rPr>
            <sz val="11"/>
            <color theme="1"/>
            <rFont val="Calibri"/>
            <family val="2"/>
            <scheme val="minor"/>
          </rPr>
          <t>Seleccionar un valor del listado</t>
        </r>
      </text>
    </comment>
    <comment ref="D1135" authorId="2" shapeId="0" xr:uid="{00000000-0006-0000-0100-000050040000}">
      <text>
        <r>
          <rPr>
            <sz val="11"/>
            <color theme="1"/>
            <rFont val="Calibri"/>
            <family val="2"/>
            <scheme val="minor"/>
          </rPr>
          <t>Seleccione el tipo de procedimiento</t>
        </r>
      </text>
    </comment>
    <comment ref="E1135" authorId="2" shapeId="0" xr:uid="{00000000-0006-0000-0100-000051040000}">
      <text>
        <r>
          <rPr>
            <sz val="11"/>
            <color theme="1"/>
            <rFont val="Calibri"/>
            <family val="2"/>
            <scheme val="minor"/>
          </rPr>
          <t>Seleccione un valor de la lista</t>
        </r>
      </text>
    </comment>
    <comment ref="F1135" authorId="2" shapeId="0" xr:uid="{00000000-0006-0000-0100-000052040000}">
      <text>
        <r>
          <rPr>
            <sz val="11"/>
            <color theme="1"/>
            <rFont val="Calibri"/>
            <family val="2"/>
            <scheme val="minor"/>
          </rPr>
          <t>Introduzca el código SNIP</t>
        </r>
      </text>
    </comment>
    <comment ref="C1136" authorId="2" shapeId="0" xr:uid="{00000000-0006-0000-0100-000053040000}">
      <text>
        <r>
          <rPr>
            <sz val="11"/>
            <color theme="1"/>
            <rFont val="Calibri"/>
            <family val="2"/>
            <scheme val="minor"/>
          </rPr>
          <t>Introduzca la fecha de inicio del proceso, en formato dd-mm-aaaa</t>
        </r>
      </text>
    </comment>
    <comment ref="F1136"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55040000}">
      <text/>
    </comment>
    <comment ref="C1138" authorId="2" shapeId="0" xr:uid="{00000000-0006-0000-0100-000056040000}">
      <text>
        <r>
          <rPr>
            <sz val="11"/>
            <color theme="1"/>
            <rFont val="Calibri"/>
            <family val="2"/>
            <scheme val="minor"/>
          </rPr>
          <t>Introduzca la fecha prevista de adjudicación, en formato dd-mm-aaaa</t>
        </r>
      </text>
    </comment>
    <comment ref="F1138" authorId="1" shapeId="0" xr:uid="{00000000-0006-0000-0100-000057040000}">
      <text/>
    </comment>
    <comment ref="F1139" authorId="1" shapeId="0" xr:uid="{00000000-0006-0000-0100-000058040000}">
      <text/>
    </comment>
    <comment ref="A1141" authorId="2" shapeId="0" xr:uid="{00000000-0006-0000-0100-000059040000}">
      <text>
        <r>
          <rPr>
            <sz val="11"/>
            <color theme="1"/>
            <rFont val="Calibri"/>
            <family val="2"/>
            <scheme val="minor"/>
          </rPr>
          <t>Introduzca un codigo UNSPSC</t>
        </r>
      </text>
    </comment>
    <comment ref="B1141" authorId="2" shapeId="0" xr:uid="{00000000-0006-0000-0100-00005A040000}">
      <text>
        <r>
          <rPr>
            <sz val="11"/>
            <color theme="1"/>
            <rFont val="Calibri"/>
            <family val="2"/>
            <scheme val="minor"/>
          </rPr>
          <t>Descripción calculada automáticamente a partir de código del artículo</t>
        </r>
      </text>
    </comment>
    <comment ref="C1141" authorId="2" shapeId="0" xr:uid="{00000000-0006-0000-0100-00005B040000}">
      <text>
        <r>
          <rPr>
            <sz val="11"/>
            <color theme="1"/>
            <rFont val="Calibri"/>
            <family val="2"/>
            <scheme val="minor"/>
          </rPr>
          <t>Seleccione un valor de la lista</t>
        </r>
      </text>
    </comment>
    <comment ref="D1141" authorId="2" shapeId="0" xr:uid="{00000000-0006-0000-0100-00005C040000}">
      <text>
        <r>
          <rPr>
            <sz val="11"/>
            <color theme="1"/>
            <rFont val="Calibri"/>
            <family val="2"/>
            <scheme val="minor"/>
          </rPr>
          <t>Introduzca un número con dos decimales como máximo. Debe ser igual o mayor a la "Cantidad Real Consumida"</t>
        </r>
      </text>
    </comment>
    <comment ref="E1141" authorId="2" shapeId="0" xr:uid="{00000000-0006-0000-0100-00005D040000}">
      <text>
        <r>
          <rPr>
            <sz val="11"/>
            <color theme="1"/>
            <rFont val="Calibri"/>
            <family val="2"/>
            <scheme val="minor"/>
          </rPr>
          <t>Introduzca un número con dos decimales como máximo</t>
        </r>
      </text>
    </comment>
    <comment ref="F1141" authorId="2" shapeId="0" xr:uid="{00000000-0006-0000-0100-00005E040000}">
      <text>
        <r>
          <rPr>
            <sz val="11"/>
            <color theme="1"/>
            <rFont val="Calibri"/>
            <family val="2"/>
            <scheme val="minor"/>
          </rPr>
          <t>Monto calculado automáticamente por el sistema</t>
        </r>
      </text>
    </comment>
    <comment ref="A1149" authorId="2" shapeId="0" xr:uid="{00000000-0006-0000-0100-00005F040000}">
      <text>
        <r>
          <rPr>
            <sz val="11"/>
            <color theme="1"/>
            <rFont val="Calibri"/>
            <family val="2"/>
            <scheme val="minor"/>
          </rPr>
          <t>Introducir un texto con el nombre o referencia de la contratación</t>
        </r>
      </text>
    </comment>
    <comment ref="B1149" authorId="2" shapeId="0" xr:uid="{00000000-0006-0000-0100-000060040000}">
      <text>
        <r>
          <rPr>
            <sz val="11"/>
            <color theme="1"/>
            <rFont val="Calibri"/>
            <family val="2"/>
            <scheme val="minor"/>
          </rPr>
          <t>Introduzca un texto con la finalidad de la contratación</t>
        </r>
      </text>
    </comment>
    <comment ref="C1149" authorId="2" shapeId="0" xr:uid="{00000000-0006-0000-0100-000061040000}">
      <text>
        <r>
          <rPr>
            <sz val="11"/>
            <color theme="1"/>
            <rFont val="Calibri"/>
            <family val="2"/>
            <scheme val="minor"/>
          </rPr>
          <t>Seleccionar un valor del listado</t>
        </r>
      </text>
    </comment>
    <comment ref="D1149" authorId="2" shapeId="0" xr:uid="{00000000-0006-0000-0100-000062040000}">
      <text>
        <r>
          <rPr>
            <sz val="11"/>
            <color theme="1"/>
            <rFont val="Calibri"/>
            <family val="2"/>
            <scheme val="minor"/>
          </rPr>
          <t>Seleccione el tipo de procedimiento</t>
        </r>
      </text>
    </comment>
    <comment ref="E1149" authorId="2" shapeId="0" xr:uid="{00000000-0006-0000-0100-000063040000}">
      <text>
        <r>
          <rPr>
            <sz val="11"/>
            <color theme="1"/>
            <rFont val="Calibri"/>
            <family val="2"/>
            <scheme val="minor"/>
          </rPr>
          <t>Seleccione un valor de la lista</t>
        </r>
      </text>
    </comment>
    <comment ref="F1149" authorId="2" shapeId="0" xr:uid="{00000000-0006-0000-0100-000064040000}">
      <text>
        <r>
          <rPr>
            <sz val="11"/>
            <color theme="1"/>
            <rFont val="Calibri"/>
            <family val="2"/>
            <scheme val="minor"/>
          </rPr>
          <t>Introduzca el código SNIP</t>
        </r>
      </text>
    </comment>
    <comment ref="C1150" authorId="2" shapeId="0" xr:uid="{00000000-0006-0000-0100-000065040000}">
      <text>
        <r>
          <rPr>
            <sz val="11"/>
            <color theme="1"/>
            <rFont val="Calibri"/>
            <family val="2"/>
            <scheme val="minor"/>
          </rPr>
          <t>Introduzca la fecha de inicio del proceso, en formato dd-mm-aaaa</t>
        </r>
      </text>
    </comment>
    <comment ref="F1150"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67040000}">
      <text/>
    </comment>
    <comment ref="C1152" authorId="2" shapeId="0" xr:uid="{00000000-0006-0000-0100-000068040000}">
      <text>
        <r>
          <rPr>
            <sz val="11"/>
            <color theme="1"/>
            <rFont val="Calibri"/>
            <family val="2"/>
            <scheme val="minor"/>
          </rPr>
          <t>Introduzca la fecha prevista de adjudicación, en formato dd-mm-aaaa</t>
        </r>
      </text>
    </comment>
    <comment ref="F1152" authorId="1" shapeId="0" xr:uid="{00000000-0006-0000-0100-000069040000}">
      <text/>
    </comment>
    <comment ref="F1153" authorId="1" shapeId="0" xr:uid="{00000000-0006-0000-0100-00006A040000}">
      <text/>
    </comment>
    <comment ref="A1155" authorId="2" shapeId="0" xr:uid="{00000000-0006-0000-0100-00006B040000}">
      <text>
        <r>
          <rPr>
            <sz val="11"/>
            <color theme="1"/>
            <rFont val="Calibri"/>
            <family val="2"/>
            <scheme val="minor"/>
          </rPr>
          <t>Introduzca un codigo UNSPSC</t>
        </r>
      </text>
    </comment>
    <comment ref="B1155" authorId="2" shapeId="0" xr:uid="{00000000-0006-0000-0100-00006C040000}">
      <text>
        <r>
          <rPr>
            <sz val="11"/>
            <color theme="1"/>
            <rFont val="Calibri"/>
            <family val="2"/>
            <scheme val="minor"/>
          </rPr>
          <t>Descripción calculada automáticamente a partir de código del artículo</t>
        </r>
      </text>
    </comment>
    <comment ref="C1155" authorId="2" shapeId="0" xr:uid="{00000000-0006-0000-0100-00006D040000}">
      <text>
        <r>
          <rPr>
            <sz val="11"/>
            <color theme="1"/>
            <rFont val="Calibri"/>
            <family val="2"/>
            <scheme val="minor"/>
          </rPr>
          <t>Seleccione un valor de la lista</t>
        </r>
      </text>
    </comment>
    <comment ref="D1155" authorId="2" shapeId="0" xr:uid="{00000000-0006-0000-0100-00006E040000}">
      <text>
        <r>
          <rPr>
            <sz val="11"/>
            <color theme="1"/>
            <rFont val="Calibri"/>
            <family val="2"/>
            <scheme val="minor"/>
          </rPr>
          <t>Introduzca un número con dos decimales como máximo. Debe ser igual o mayor a la "Cantidad Real Consumida"</t>
        </r>
      </text>
    </comment>
    <comment ref="E1155" authorId="2" shapeId="0" xr:uid="{00000000-0006-0000-0100-00006F040000}">
      <text>
        <r>
          <rPr>
            <sz val="11"/>
            <color theme="1"/>
            <rFont val="Calibri"/>
            <family val="2"/>
            <scheme val="minor"/>
          </rPr>
          <t>Introduzca un número con dos decimales como máximo</t>
        </r>
      </text>
    </comment>
    <comment ref="F1155" authorId="2" shapeId="0" xr:uid="{00000000-0006-0000-0100-000070040000}">
      <text>
        <r>
          <rPr>
            <sz val="11"/>
            <color theme="1"/>
            <rFont val="Calibri"/>
            <family val="2"/>
            <scheme val="minor"/>
          </rPr>
          <t>Monto calculado automáticamente por el sistema</t>
        </r>
      </text>
    </comment>
    <comment ref="A1160" authorId="2" shapeId="0" xr:uid="{00000000-0006-0000-0100-000071040000}">
      <text>
        <r>
          <rPr>
            <sz val="11"/>
            <color theme="1"/>
            <rFont val="Calibri"/>
            <family val="2"/>
            <scheme val="minor"/>
          </rPr>
          <t>Introducir un texto con el nombre o referencia de la contratación</t>
        </r>
      </text>
    </comment>
    <comment ref="B1160" authorId="2" shapeId="0" xr:uid="{00000000-0006-0000-0100-000072040000}">
      <text>
        <r>
          <rPr>
            <sz val="11"/>
            <color theme="1"/>
            <rFont val="Calibri"/>
            <family val="2"/>
            <scheme val="minor"/>
          </rPr>
          <t>Introduzca un texto con la finalidad de la contratación</t>
        </r>
      </text>
    </comment>
    <comment ref="C1160" authorId="2" shapeId="0" xr:uid="{00000000-0006-0000-0100-000073040000}">
      <text>
        <r>
          <rPr>
            <sz val="11"/>
            <color theme="1"/>
            <rFont val="Calibri"/>
            <family val="2"/>
            <scheme val="minor"/>
          </rPr>
          <t>Seleccionar un valor del listado</t>
        </r>
      </text>
    </comment>
    <comment ref="D1160" authorId="2" shapeId="0" xr:uid="{00000000-0006-0000-0100-000074040000}">
      <text>
        <r>
          <rPr>
            <sz val="11"/>
            <color theme="1"/>
            <rFont val="Calibri"/>
            <family val="2"/>
            <scheme val="minor"/>
          </rPr>
          <t>Seleccione el tipo de procedimiento</t>
        </r>
      </text>
    </comment>
    <comment ref="E1160" authorId="2" shapeId="0" xr:uid="{00000000-0006-0000-0100-000075040000}">
      <text>
        <r>
          <rPr>
            <sz val="11"/>
            <color theme="1"/>
            <rFont val="Calibri"/>
            <family val="2"/>
            <scheme val="minor"/>
          </rPr>
          <t>Seleccione un valor de la lista</t>
        </r>
      </text>
    </comment>
    <comment ref="F1160" authorId="2" shapeId="0" xr:uid="{00000000-0006-0000-0100-000076040000}">
      <text>
        <r>
          <rPr>
            <sz val="11"/>
            <color theme="1"/>
            <rFont val="Calibri"/>
            <family val="2"/>
            <scheme val="minor"/>
          </rPr>
          <t>Introduzca el código SNIP</t>
        </r>
      </text>
    </comment>
    <comment ref="C1161" authorId="2" shapeId="0" xr:uid="{00000000-0006-0000-0100-000077040000}">
      <text>
        <r>
          <rPr>
            <sz val="11"/>
            <color theme="1"/>
            <rFont val="Calibri"/>
            <family val="2"/>
            <scheme val="minor"/>
          </rPr>
          <t>Introduzca la fecha de inicio del proceso, en formato dd-mm-aaaa</t>
        </r>
      </text>
    </comment>
    <comment ref="F1161"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79040000}">
      <text/>
    </comment>
    <comment ref="C1163" authorId="2" shapeId="0" xr:uid="{00000000-0006-0000-0100-00007A040000}">
      <text>
        <r>
          <rPr>
            <sz val="11"/>
            <color theme="1"/>
            <rFont val="Calibri"/>
            <family val="2"/>
            <scheme val="minor"/>
          </rPr>
          <t>Introduzca la fecha prevista de adjudicación, en formato dd-mm-aaaa</t>
        </r>
      </text>
    </comment>
    <comment ref="F1163" authorId="1" shapeId="0" xr:uid="{00000000-0006-0000-0100-00007B040000}">
      <text/>
    </comment>
    <comment ref="F1164" authorId="1" shapeId="0" xr:uid="{00000000-0006-0000-0100-00007C040000}">
      <text/>
    </comment>
    <comment ref="A1166" authorId="2" shapeId="0" xr:uid="{00000000-0006-0000-0100-00007D040000}">
      <text>
        <r>
          <rPr>
            <sz val="11"/>
            <color theme="1"/>
            <rFont val="Calibri"/>
            <family val="2"/>
            <scheme val="minor"/>
          </rPr>
          <t>Introduzca un codigo UNSPSC</t>
        </r>
      </text>
    </comment>
    <comment ref="B1166" authorId="2" shapeId="0" xr:uid="{00000000-0006-0000-0100-00007E040000}">
      <text>
        <r>
          <rPr>
            <sz val="11"/>
            <color theme="1"/>
            <rFont val="Calibri"/>
            <family val="2"/>
            <scheme val="minor"/>
          </rPr>
          <t>Descripción calculada automáticamente a partir de código del artículo</t>
        </r>
      </text>
    </comment>
    <comment ref="C1166" authorId="2" shapeId="0" xr:uid="{00000000-0006-0000-0100-00007F040000}">
      <text>
        <r>
          <rPr>
            <sz val="11"/>
            <color theme="1"/>
            <rFont val="Calibri"/>
            <family val="2"/>
            <scheme val="minor"/>
          </rPr>
          <t>Seleccione un valor de la lista</t>
        </r>
      </text>
    </comment>
    <comment ref="D1166" authorId="2" shapeId="0" xr:uid="{00000000-0006-0000-0100-000080040000}">
      <text>
        <r>
          <rPr>
            <sz val="11"/>
            <color theme="1"/>
            <rFont val="Calibri"/>
            <family val="2"/>
            <scheme val="minor"/>
          </rPr>
          <t>Introduzca un número con dos decimales como máximo. Debe ser igual o mayor a la "Cantidad Real Consumida"</t>
        </r>
      </text>
    </comment>
    <comment ref="E1166" authorId="2" shapeId="0" xr:uid="{00000000-0006-0000-0100-000081040000}">
      <text>
        <r>
          <rPr>
            <sz val="11"/>
            <color theme="1"/>
            <rFont val="Calibri"/>
            <family val="2"/>
            <scheme val="minor"/>
          </rPr>
          <t>Introduzca un número con dos decimales como máximo</t>
        </r>
      </text>
    </comment>
    <comment ref="F1166" authorId="2" shapeId="0" xr:uid="{00000000-0006-0000-0100-000082040000}">
      <text>
        <r>
          <rPr>
            <sz val="11"/>
            <color theme="1"/>
            <rFont val="Calibri"/>
            <family val="2"/>
            <scheme val="minor"/>
          </rPr>
          <t>Monto calculado automáticamente por el sistema</t>
        </r>
      </text>
    </comment>
    <comment ref="A1174" authorId="2" shapeId="0" xr:uid="{00000000-0006-0000-0100-000083040000}">
      <text>
        <r>
          <rPr>
            <sz val="11"/>
            <color theme="1"/>
            <rFont val="Calibri"/>
            <family val="2"/>
            <scheme val="minor"/>
          </rPr>
          <t>Introducir un texto con el nombre o referencia de la contratación</t>
        </r>
      </text>
    </comment>
    <comment ref="B1174" authorId="2" shapeId="0" xr:uid="{00000000-0006-0000-0100-000084040000}">
      <text>
        <r>
          <rPr>
            <sz val="11"/>
            <color theme="1"/>
            <rFont val="Calibri"/>
            <family val="2"/>
            <scheme val="minor"/>
          </rPr>
          <t>Introduzca un texto con la finalidad de la contratación</t>
        </r>
      </text>
    </comment>
    <comment ref="C1174" authorId="2" shapeId="0" xr:uid="{00000000-0006-0000-0100-000085040000}">
      <text>
        <r>
          <rPr>
            <sz val="11"/>
            <color theme="1"/>
            <rFont val="Calibri"/>
            <family val="2"/>
            <scheme val="minor"/>
          </rPr>
          <t>Seleccionar un valor del listado</t>
        </r>
      </text>
    </comment>
    <comment ref="D1174" authorId="2" shapeId="0" xr:uid="{00000000-0006-0000-0100-000086040000}">
      <text>
        <r>
          <rPr>
            <sz val="11"/>
            <color theme="1"/>
            <rFont val="Calibri"/>
            <family val="2"/>
            <scheme val="minor"/>
          </rPr>
          <t>Seleccione el tipo de procedimiento</t>
        </r>
      </text>
    </comment>
    <comment ref="E1174" authorId="2" shapeId="0" xr:uid="{00000000-0006-0000-0100-000087040000}">
      <text>
        <r>
          <rPr>
            <sz val="11"/>
            <color theme="1"/>
            <rFont val="Calibri"/>
            <family val="2"/>
            <scheme val="minor"/>
          </rPr>
          <t>Seleccione un valor de la lista</t>
        </r>
      </text>
    </comment>
    <comment ref="F1174" authorId="2" shapeId="0" xr:uid="{00000000-0006-0000-0100-000088040000}">
      <text>
        <r>
          <rPr>
            <sz val="11"/>
            <color theme="1"/>
            <rFont val="Calibri"/>
            <family val="2"/>
            <scheme val="minor"/>
          </rPr>
          <t>Introduzca el código SNIP</t>
        </r>
      </text>
    </comment>
    <comment ref="C1175" authorId="2" shapeId="0" xr:uid="{00000000-0006-0000-0100-000089040000}">
      <text>
        <r>
          <rPr>
            <sz val="11"/>
            <color theme="1"/>
            <rFont val="Calibri"/>
            <family val="2"/>
            <scheme val="minor"/>
          </rPr>
          <t>Introduzca la fecha de inicio del proceso, en formato dd-mm-aaaa</t>
        </r>
      </text>
    </comment>
    <comment ref="F1175"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xr:uid="{00000000-0006-0000-0100-00008B040000}">
      <text/>
    </comment>
    <comment ref="C1177" authorId="2" shapeId="0" xr:uid="{00000000-0006-0000-0100-00008C040000}">
      <text>
        <r>
          <rPr>
            <sz val="11"/>
            <color theme="1"/>
            <rFont val="Calibri"/>
            <family val="2"/>
            <scheme val="minor"/>
          </rPr>
          <t>Introduzca la fecha prevista de adjudicación, en formato dd-mm-aaaa</t>
        </r>
      </text>
    </comment>
    <comment ref="F1177" authorId="1" shapeId="0" xr:uid="{00000000-0006-0000-0100-00008D040000}">
      <text/>
    </comment>
    <comment ref="F1178" authorId="1" shapeId="0" xr:uid="{00000000-0006-0000-0100-00008E040000}">
      <text/>
    </comment>
    <comment ref="A1180" authorId="2" shapeId="0" xr:uid="{00000000-0006-0000-0100-00008F040000}">
      <text>
        <r>
          <rPr>
            <sz val="11"/>
            <color theme="1"/>
            <rFont val="Calibri"/>
            <family val="2"/>
            <scheme val="minor"/>
          </rPr>
          <t>Introduzca un codigo UNSPSC</t>
        </r>
      </text>
    </comment>
    <comment ref="B1180" authorId="2" shapeId="0" xr:uid="{00000000-0006-0000-0100-000090040000}">
      <text>
        <r>
          <rPr>
            <sz val="11"/>
            <color theme="1"/>
            <rFont val="Calibri"/>
            <family val="2"/>
            <scheme val="minor"/>
          </rPr>
          <t>Descripción calculada automáticamente a partir de código del artículo</t>
        </r>
      </text>
    </comment>
    <comment ref="C1180" authorId="2" shapeId="0" xr:uid="{00000000-0006-0000-0100-000091040000}">
      <text>
        <r>
          <rPr>
            <sz val="11"/>
            <color theme="1"/>
            <rFont val="Calibri"/>
            <family val="2"/>
            <scheme val="minor"/>
          </rPr>
          <t>Seleccione un valor de la lista</t>
        </r>
      </text>
    </comment>
    <comment ref="D1180" authorId="2" shapeId="0" xr:uid="{00000000-0006-0000-0100-000092040000}">
      <text>
        <r>
          <rPr>
            <sz val="11"/>
            <color theme="1"/>
            <rFont val="Calibri"/>
            <family val="2"/>
            <scheme val="minor"/>
          </rPr>
          <t>Introduzca un número con dos decimales como máximo. Debe ser igual o mayor a la "Cantidad Real Consumida"</t>
        </r>
      </text>
    </comment>
    <comment ref="E1180" authorId="2" shapeId="0" xr:uid="{00000000-0006-0000-0100-000093040000}">
      <text>
        <r>
          <rPr>
            <sz val="11"/>
            <color theme="1"/>
            <rFont val="Calibri"/>
            <family val="2"/>
            <scheme val="minor"/>
          </rPr>
          <t>Introduzca un número con dos decimales como máximo</t>
        </r>
      </text>
    </comment>
    <comment ref="F1180" authorId="2" shapeId="0" xr:uid="{00000000-0006-0000-0100-000094040000}">
      <text>
        <r>
          <rPr>
            <sz val="11"/>
            <color theme="1"/>
            <rFont val="Calibri"/>
            <family val="2"/>
            <scheme val="minor"/>
          </rPr>
          <t>Monto calculado automáticamente por el sistema</t>
        </r>
      </text>
    </comment>
    <comment ref="A1190" authorId="2" shapeId="0" xr:uid="{00000000-0006-0000-0100-000095040000}">
      <text>
        <r>
          <rPr>
            <sz val="11"/>
            <color theme="1"/>
            <rFont val="Calibri"/>
            <family val="2"/>
            <scheme val="minor"/>
          </rPr>
          <t>Introducir un texto con el nombre o referencia de la contratación</t>
        </r>
      </text>
    </comment>
    <comment ref="B1190" authorId="2" shapeId="0" xr:uid="{00000000-0006-0000-0100-000096040000}">
      <text>
        <r>
          <rPr>
            <sz val="11"/>
            <color theme="1"/>
            <rFont val="Calibri"/>
            <family val="2"/>
            <scheme val="minor"/>
          </rPr>
          <t>Introduzca un texto con la finalidad de la contratación</t>
        </r>
      </text>
    </comment>
    <comment ref="C1190" authorId="2" shapeId="0" xr:uid="{00000000-0006-0000-0100-000097040000}">
      <text>
        <r>
          <rPr>
            <sz val="11"/>
            <color theme="1"/>
            <rFont val="Calibri"/>
            <family val="2"/>
            <scheme val="minor"/>
          </rPr>
          <t>Seleccionar un valor del listado</t>
        </r>
      </text>
    </comment>
    <comment ref="D1190" authorId="2" shapeId="0" xr:uid="{00000000-0006-0000-0100-000098040000}">
      <text>
        <r>
          <rPr>
            <sz val="11"/>
            <color theme="1"/>
            <rFont val="Calibri"/>
            <family val="2"/>
            <scheme val="minor"/>
          </rPr>
          <t>Seleccione el tipo de procedimiento</t>
        </r>
      </text>
    </comment>
    <comment ref="E1190" authorId="2" shapeId="0" xr:uid="{00000000-0006-0000-0100-000099040000}">
      <text>
        <r>
          <rPr>
            <sz val="11"/>
            <color theme="1"/>
            <rFont val="Calibri"/>
            <family val="2"/>
            <scheme val="minor"/>
          </rPr>
          <t>Seleccione un valor de la lista</t>
        </r>
      </text>
    </comment>
    <comment ref="F1190" authorId="2" shapeId="0" xr:uid="{00000000-0006-0000-0100-00009A040000}">
      <text>
        <r>
          <rPr>
            <sz val="11"/>
            <color theme="1"/>
            <rFont val="Calibri"/>
            <family val="2"/>
            <scheme val="minor"/>
          </rPr>
          <t>Introduzca el código SNIP</t>
        </r>
      </text>
    </comment>
    <comment ref="C1191" authorId="2" shapeId="0" xr:uid="{00000000-0006-0000-0100-00009B040000}">
      <text>
        <r>
          <rPr>
            <sz val="11"/>
            <color theme="1"/>
            <rFont val="Calibri"/>
            <family val="2"/>
            <scheme val="minor"/>
          </rPr>
          <t>Introduzca la fecha de inicio del proceso, en formato dd-mm-aaaa</t>
        </r>
      </text>
    </comment>
    <comment ref="F1191"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9D040000}">
      <text/>
    </comment>
    <comment ref="C1193" authorId="2" shapeId="0" xr:uid="{00000000-0006-0000-0100-00009E040000}">
      <text>
        <r>
          <rPr>
            <sz val="11"/>
            <color theme="1"/>
            <rFont val="Calibri"/>
            <family val="2"/>
            <scheme val="minor"/>
          </rPr>
          <t>Introduzca la fecha prevista de adjudicación, en formato dd-mm-aaaa</t>
        </r>
      </text>
    </comment>
    <comment ref="F1193" authorId="1" shapeId="0" xr:uid="{00000000-0006-0000-0100-00009F040000}">
      <text/>
    </comment>
    <comment ref="F1194" authorId="1" shapeId="0" xr:uid="{00000000-0006-0000-0100-0000A0040000}">
      <text/>
    </comment>
    <comment ref="A1196" authorId="2" shapeId="0" xr:uid="{00000000-0006-0000-0100-0000A1040000}">
      <text>
        <r>
          <rPr>
            <sz val="11"/>
            <color theme="1"/>
            <rFont val="Calibri"/>
            <family val="2"/>
            <scheme val="minor"/>
          </rPr>
          <t>Introduzca un codigo UNSPSC</t>
        </r>
      </text>
    </comment>
    <comment ref="B1196" authorId="2" shapeId="0" xr:uid="{00000000-0006-0000-0100-0000A2040000}">
      <text>
        <r>
          <rPr>
            <sz val="11"/>
            <color theme="1"/>
            <rFont val="Calibri"/>
            <family val="2"/>
            <scheme val="minor"/>
          </rPr>
          <t>Descripción calculada automáticamente a partir de código del artículo</t>
        </r>
      </text>
    </comment>
    <comment ref="C1196" authorId="2" shapeId="0" xr:uid="{00000000-0006-0000-0100-0000A3040000}">
      <text>
        <r>
          <rPr>
            <sz val="11"/>
            <color theme="1"/>
            <rFont val="Calibri"/>
            <family val="2"/>
            <scheme val="minor"/>
          </rPr>
          <t>Seleccione un valor de la lista</t>
        </r>
      </text>
    </comment>
    <comment ref="D1196" authorId="2" shapeId="0" xr:uid="{00000000-0006-0000-0100-0000A4040000}">
      <text>
        <r>
          <rPr>
            <sz val="11"/>
            <color theme="1"/>
            <rFont val="Calibri"/>
            <family val="2"/>
            <scheme val="minor"/>
          </rPr>
          <t>Introduzca un número con dos decimales como máximo. Debe ser igual o mayor a la "Cantidad Real Consumida"</t>
        </r>
      </text>
    </comment>
    <comment ref="E1196" authorId="2" shapeId="0" xr:uid="{00000000-0006-0000-0100-0000A5040000}">
      <text>
        <r>
          <rPr>
            <sz val="11"/>
            <color theme="1"/>
            <rFont val="Calibri"/>
            <family val="2"/>
            <scheme val="minor"/>
          </rPr>
          <t>Introduzca un número con dos decimales como máximo</t>
        </r>
      </text>
    </comment>
    <comment ref="F1196" authorId="2" shapeId="0" xr:uid="{00000000-0006-0000-0100-0000A6040000}">
      <text>
        <r>
          <rPr>
            <sz val="11"/>
            <color theme="1"/>
            <rFont val="Calibri"/>
            <family val="2"/>
            <scheme val="minor"/>
          </rPr>
          <t>Monto calculado automáticamente por el sistema</t>
        </r>
      </text>
    </comment>
    <comment ref="A1206" authorId="2" shapeId="0" xr:uid="{00000000-0006-0000-0100-0000A7040000}">
      <text>
        <r>
          <rPr>
            <sz val="11"/>
            <color theme="1"/>
            <rFont val="Calibri"/>
            <family val="2"/>
            <scheme val="minor"/>
          </rPr>
          <t>Introducir un texto con el nombre o referencia de la contratación</t>
        </r>
      </text>
    </comment>
    <comment ref="B1206" authorId="2" shapeId="0" xr:uid="{00000000-0006-0000-0100-0000A8040000}">
      <text>
        <r>
          <rPr>
            <sz val="11"/>
            <color theme="1"/>
            <rFont val="Calibri"/>
            <family val="2"/>
            <scheme val="minor"/>
          </rPr>
          <t>Introduzca un texto con la finalidad de la contratación</t>
        </r>
      </text>
    </comment>
    <comment ref="C1206" authorId="2" shapeId="0" xr:uid="{00000000-0006-0000-0100-0000A9040000}">
      <text>
        <r>
          <rPr>
            <sz val="11"/>
            <color theme="1"/>
            <rFont val="Calibri"/>
            <family val="2"/>
            <scheme val="minor"/>
          </rPr>
          <t>Seleccionar un valor del listado</t>
        </r>
      </text>
    </comment>
    <comment ref="D1206" authorId="2" shapeId="0" xr:uid="{00000000-0006-0000-0100-0000AA040000}">
      <text>
        <r>
          <rPr>
            <sz val="11"/>
            <color theme="1"/>
            <rFont val="Calibri"/>
            <family val="2"/>
            <scheme val="minor"/>
          </rPr>
          <t>Seleccione el tipo de procedimiento</t>
        </r>
      </text>
    </comment>
    <comment ref="E1206" authorId="2" shapeId="0" xr:uid="{00000000-0006-0000-0100-0000AB040000}">
      <text>
        <r>
          <rPr>
            <sz val="11"/>
            <color theme="1"/>
            <rFont val="Calibri"/>
            <family val="2"/>
            <scheme val="minor"/>
          </rPr>
          <t>Seleccione un valor de la lista</t>
        </r>
      </text>
    </comment>
    <comment ref="F1206" authorId="2" shapeId="0" xr:uid="{00000000-0006-0000-0100-0000AC040000}">
      <text>
        <r>
          <rPr>
            <sz val="11"/>
            <color theme="1"/>
            <rFont val="Calibri"/>
            <family val="2"/>
            <scheme val="minor"/>
          </rPr>
          <t>Introduzca el código SNIP</t>
        </r>
      </text>
    </comment>
    <comment ref="C1207" authorId="2" shapeId="0" xr:uid="{00000000-0006-0000-0100-0000AD040000}">
      <text>
        <r>
          <rPr>
            <sz val="11"/>
            <color theme="1"/>
            <rFont val="Calibri"/>
            <family val="2"/>
            <scheme val="minor"/>
          </rPr>
          <t>Introduzca la fecha de inicio del proceso, en formato dd-mm-aaaa</t>
        </r>
      </text>
    </comment>
    <comment ref="F1207"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shapeId="0" xr:uid="{00000000-0006-0000-0100-0000AF040000}">
      <text/>
    </comment>
    <comment ref="C1209" authorId="2" shapeId="0" xr:uid="{00000000-0006-0000-0100-0000B0040000}">
      <text>
        <r>
          <rPr>
            <sz val="11"/>
            <color theme="1"/>
            <rFont val="Calibri"/>
            <family val="2"/>
            <scheme val="minor"/>
          </rPr>
          <t>Introduzca la fecha prevista de adjudicación, en formato dd-mm-aaaa</t>
        </r>
      </text>
    </comment>
    <comment ref="F1209" authorId="1" shapeId="0" xr:uid="{00000000-0006-0000-0100-0000B1040000}">
      <text/>
    </comment>
    <comment ref="F1210" authorId="1" shapeId="0" xr:uid="{00000000-0006-0000-0100-0000B2040000}">
      <text/>
    </comment>
    <comment ref="A1212" authorId="2" shapeId="0" xr:uid="{00000000-0006-0000-0100-0000B3040000}">
      <text>
        <r>
          <rPr>
            <sz val="11"/>
            <color theme="1"/>
            <rFont val="Calibri"/>
            <family val="2"/>
            <scheme val="minor"/>
          </rPr>
          <t>Introduzca un codigo UNSPSC</t>
        </r>
      </text>
    </comment>
    <comment ref="B1212" authorId="2" shapeId="0" xr:uid="{00000000-0006-0000-0100-0000B4040000}">
      <text>
        <r>
          <rPr>
            <sz val="11"/>
            <color theme="1"/>
            <rFont val="Calibri"/>
            <family val="2"/>
            <scheme val="minor"/>
          </rPr>
          <t>Descripción calculada automáticamente a partir de código del artículo</t>
        </r>
      </text>
    </comment>
    <comment ref="C1212" authorId="2" shapeId="0" xr:uid="{00000000-0006-0000-0100-0000B5040000}">
      <text>
        <r>
          <rPr>
            <sz val="11"/>
            <color theme="1"/>
            <rFont val="Calibri"/>
            <family val="2"/>
            <scheme val="minor"/>
          </rPr>
          <t>Seleccione un valor de la lista</t>
        </r>
      </text>
    </comment>
    <comment ref="D1212" authorId="2" shapeId="0" xr:uid="{00000000-0006-0000-0100-0000B6040000}">
      <text>
        <r>
          <rPr>
            <sz val="11"/>
            <color theme="1"/>
            <rFont val="Calibri"/>
            <family val="2"/>
            <scheme val="minor"/>
          </rPr>
          <t>Introduzca un número con dos decimales como máximo. Debe ser igual o mayor a la "Cantidad Real Consumida"</t>
        </r>
      </text>
    </comment>
    <comment ref="E1212" authorId="2" shapeId="0" xr:uid="{00000000-0006-0000-0100-0000B7040000}">
      <text>
        <r>
          <rPr>
            <sz val="11"/>
            <color theme="1"/>
            <rFont val="Calibri"/>
            <family val="2"/>
            <scheme val="minor"/>
          </rPr>
          <t>Introduzca un número con dos decimales como máximo</t>
        </r>
      </text>
    </comment>
    <comment ref="F1212" authorId="2" shapeId="0" xr:uid="{00000000-0006-0000-0100-0000B8040000}">
      <text>
        <r>
          <rPr>
            <sz val="11"/>
            <color theme="1"/>
            <rFont val="Calibri"/>
            <family val="2"/>
            <scheme val="minor"/>
          </rPr>
          <t>Monto calculado automáticamente por el sistema</t>
        </r>
      </text>
    </comment>
    <comment ref="A1222" authorId="2" shapeId="0" xr:uid="{00000000-0006-0000-0100-0000B9040000}">
      <text>
        <r>
          <rPr>
            <sz val="11"/>
            <color theme="1"/>
            <rFont val="Calibri"/>
            <family val="2"/>
            <scheme val="minor"/>
          </rPr>
          <t>Introducir un texto con el nombre o referencia de la contratación</t>
        </r>
      </text>
    </comment>
    <comment ref="B1222" authorId="2" shapeId="0" xr:uid="{00000000-0006-0000-0100-0000BA040000}">
      <text>
        <r>
          <rPr>
            <sz val="11"/>
            <color theme="1"/>
            <rFont val="Calibri"/>
            <family val="2"/>
            <scheme val="minor"/>
          </rPr>
          <t>Introduzca un texto con la finalidad de la contratación</t>
        </r>
      </text>
    </comment>
    <comment ref="C1222" authorId="2" shapeId="0" xr:uid="{00000000-0006-0000-0100-0000BB040000}">
      <text>
        <r>
          <rPr>
            <sz val="11"/>
            <color theme="1"/>
            <rFont val="Calibri"/>
            <family val="2"/>
            <scheme val="minor"/>
          </rPr>
          <t>Seleccionar un valor del listado</t>
        </r>
      </text>
    </comment>
    <comment ref="D1222" authorId="2" shapeId="0" xr:uid="{00000000-0006-0000-0100-0000BC040000}">
      <text>
        <r>
          <rPr>
            <sz val="11"/>
            <color theme="1"/>
            <rFont val="Calibri"/>
            <family val="2"/>
            <scheme val="minor"/>
          </rPr>
          <t>Seleccione el tipo de procedimiento</t>
        </r>
      </text>
    </comment>
    <comment ref="E1222" authorId="2" shapeId="0" xr:uid="{00000000-0006-0000-0100-0000BD040000}">
      <text>
        <r>
          <rPr>
            <sz val="11"/>
            <color theme="1"/>
            <rFont val="Calibri"/>
            <family val="2"/>
            <scheme val="minor"/>
          </rPr>
          <t>Seleccione un valor de la lista</t>
        </r>
      </text>
    </comment>
    <comment ref="F1222" authorId="2" shapeId="0" xr:uid="{00000000-0006-0000-0100-0000BE040000}">
      <text>
        <r>
          <rPr>
            <sz val="11"/>
            <color theme="1"/>
            <rFont val="Calibri"/>
            <family val="2"/>
            <scheme val="minor"/>
          </rPr>
          <t>Introduzca el código SNIP</t>
        </r>
      </text>
    </comment>
    <comment ref="C1223" authorId="2" shapeId="0" xr:uid="{00000000-0006-0000-0100-0000BF040000}">
      <text>
        <r>
          <rPr>
            <sz val="11"/>
            <color theme="1"/>
            <rFont val="Calibri"/>
            <family val="2"/>
            <scheme val="minor"/>
          </rPr>
          <t>Introduzca la fecha de inicio del proceso, en formato dd-mm-aaaa</t>
        </r>
      </text>
    </comment>
    <comment ref="F1223"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xr:uid="{00000000-0006-0000-0100-0000C1040000}">
      <text/>
    </comment>
    <comment ref="C1225" authorId="2" shapeId="0" xr:uid="{00000000-0006-0000-0100-0000C2040000}">
      <text>
        <r>
          <rPr>
            <sz val="11"/>
            <color theme="1"/>
            <rFont val="Calibri"/>
            <family val="2"/>
            <scheme val="minor"/>
          </rPr>
          <t>Introduzca la fecha prevista de adjudicación, en formato dd-mm-aaaa</t>
        </r>
      </text>
    </comment>
    <comment ref="F1225" authorId="1" shapeId="0" xr:uid="{00000000-0006-0000-0100-0000C3040000}">
      <text/>
    </comment>
    <comment ref="F1226" authorId="1" shapeId="0" xr:uid="{00000000-0006-0000-0100-0000C4040000}">
      <text/>
    </comment>
    <comment ref="A1228" authorId="2" shapeId="0" xr:uid="{00000000-0006-0000-0100-0000C5040000}">
      <text>
        <r>
          <rPr>
            <sz val="11"/>
            <color theme="1"/>
            <rFont val="Calibri"/>
            <family val="2"/>
            <scheme val="minor"/>
          </rPr>
          <t>Introduzca un codigo UNSPSC</t>
        </r>
      </text>
    </comment>
    <comment ref="B1228" authorId="2" shapeId="0" xr:uid="{00000000-0006-0000-0100-0000C6040000}">
      <text>
        <r>
          <rPr>
            <sz val="11"/>
            <color theme="1"/>
            <rFont val="Calibri"/>
            <family val="2"/>
            <scheme val="minor"/>
          </rPr>
          <t>Descripción calculada automáticamente a partir de código del artículo</t>
        </r>
      </text>
    </comment>
    <comment ref="C1228" authorId="2" shapeId="0" xr:uid="{00000000-0006-0000-0100-0000C7040000}">
      <text>
        <r>
          <rPr>
            <sz val="11"/>
            <color theme="1"/>
            <rFont val="Calibri"/>
            <family val="2"/>
            <scheme val="minor"/>
          </rPr>
          <t>Seleccione un valor de la lista</t>
        </r>
      </text>
    </comment>
    <comment ref="D1228" authorId="2" shapeId="0" xr:uid="{00000000-0006-0000-0100-0000C8040000}">
      <text>
        <r>
          <rPr>
            <sz val="11"/>
            <color theme="1"/>
            <rFont val="Calibri"/>
            <family val="2"/>
            <scheme val="minor"/>
          </rPr>
          <t>Introduzca un número con dos decimales como máximo. Debe ser igual o mayor a la "Cantidad Real Consumida"</t>
        </r>
      </text>
    </comment>
    <comment ref="E1228" authorId="2" shapeId="0" xr:uid="{00000000-0006-0000-0100-0000C9040000}">
      <text>
        <r>
          <rPr>
            <sz val="11"/>
            <color theme="1"/>
            <rFont val="Calibri"/>
            <family val="2"/>
            <scheme val="minor"/>
          </rPr>
          <t>Introduzca un número con dos decimales como máximo</t>
        </r>
      </text>
    </comment>
    <comment ref="F1228" authorId="2" shapeId="0" xr:uid="{00000000-0006-0000-0100-0000CA040000}">
      <text>
        <r>
          <rPr>
            <sz val="11"/>
            <color theme="1"/>
            <rFont val="Calibri"/>
            <family val="2"/>
            <scheme val="minor"/>
          </rPr>
          <t>Monto calculado automáticamente por el sistema</t>
        </r>
      </text>
    </comment>
    <comment ref="A1238" authorId="2" shapeId="0" xr:uid="{00000000-0006-0000-0100-0000CB040000}">
      <text>
        <r>
          <rPr>
            <sz val="11"/>
            <color theme="1"/>
            <rFont val="Calibri"/>
            <family val="2"/>
            <scheme val="minor"/>
          </rPr>
          <t>Introducir un texto con el nombre o referencia de la contratación</t>
        </r>
      </text>
    </comment>
    <comment ref="B1238" authorId="2" shapeId="0" xr:uid="{00000000-0006-0000-0100-0000CC040000}">
      <text>
        <r>
          <rPr>
            <sz val="11"/>
            <color theme="1"/>
            <rFont val="Calibri"/>
            <family val="2"/>
            <scheme val="minor"/>
          </rPr>
          <t>Introduzca un texto con la finalidad de la contratación</t>
        </r>
      </text>
    </comment>
    <comment ref="C1238" authorId="2" shapeId="0" xr:uid="{00000000-0006-0000-0100-0000CD040000}">
      <text>
        <r>
          <rPr>
            <sz val="11"/>
            <color theme="1"/>
            <rFont val="Calibri"/>
            <family val="2"/>
            <scheme val="minor"/>
          </rPr>
          <t>Seleccionar un valor del listado</t>
        </r>
      </text>
    </comment>
    <comment ref="D1238" authorId="2" shapeId="0" xr:uid="{00000000-0006-0000-0100-0000CE040000}">
      <text>
        <r>
          <rPr>
            <sz val="11"/>
            <color theme="1"/>
            <rFont val="Calibri"/>
            <family val="2"/>
            <scheme val="minor"/>
          </rPr>
          <t>Seleccione el tipo de procedimiento</t>
        </r>
      </text>
    </comment>
    <comment ref="E1238" authorId="2" shapeId="0" xr:uid="{00000000-0006-0000-0100-0000CF040000}">
      <text>
        <r>
          <rPr>
            <sz val="11"/>
            <color theme="1"/>
            <rFont val="Calibri"/>
            <family val="2"/>
            <scheme val="minor"/>
          </rPr>
          <t>Seleccione un valor de la lista</t>
        </r>
      </text>
    </comment>
    <comment ref="F1238" authorId="2" shapeId="0" xr:uid="{00000000-0006-0000-0100-0000D0040000}">
      <text>
        <r>
          <rPr>
            <sz val="11"/>
            <color theme="1"/>
            <rFont val="Calibri"/>
            <family val="2"/>
            <scheme val="minor"/>
          </rPr>
          <t>Introduzca el código SNIP</t>
        </r>
      </text>
    </comment>
    <comment ref="C1239" authorId="2" shapeId="0" xr:uid="{00000000-0006-0000-0100-0000D1040000}">
      <text>
        <r>
          <rPr>
            <sz val="11"/>
            <color theme="1"/>
            <rFont val="Calibri"/>
            <family val="2"/>
            <scheme val="minor"/>
          </rPr>
          <t>Introduzca la fecha de inicio del proceso, en formato dd-mm-aaaa</t>
        </r>
      </text>
    </comment>
    <comment ref="F1239"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xr:uid="{00000000-0006-0000-0100-0000D3040000}">
      <text/>
    </comment>
    <comment ref="C1241" authorId="2" shapeId="0" xr:uid="{00000000-0006-0000-0100-0000D4040000}">
      <text>
        <r>
          <rPr>
            <sz val="11"/>
            <color theme="1"/>
            <rFont val="Calibri"/>
            <family val="2"/>
            <scheme val="minor"/>
          </rPr>
          <t>Introduzca la fecha prevista de adjudicación, en formato dd-mm-aaaa</t>
        </r>
      </text>
    </comment>
    <comment ref="F1241" authorId="1" shapeId="0" xr:uid="{00000000-0006-0000-0100-0000D5040000}">
      <text/>
    </comment>
    <comment ref="F1242" authorId="1" shapeId="0" xr:uid="{00000000-0006-0000-0100-0000D6040000}">
      <text/>
    </comment>
    <comment ref="A1244" authorId="2" shapeId="0" xr:uid="{00000000-0006-0000-0100-0000D7040000}">
      <text>
        <r>
          <rPr>
            <sz val="11"/>
            <color theme="1"/>
            <rFont val="Calibri"/>
            <family val="2"/>
            <scheme val="minor"/>
          </rPr>
          <t>Introduzca un codigo UNSPSC</t>
        </r>
      </text>
    </comment>
    <comment ref="B1244" authorId="2" shapeId="0" xr:uid="{00000000-0006-0000-0100-0000D8040000}">
      <text>
        <r>
          <rPr>
            <sz val="11"/>
            <color theme="1"/>
            <rFont val="Calibri"/>
            <family val="2"/>
            <scheme val="minor"/>
          </rPr>
          <t>Descripción calculada automáticamente a partir de código del artículo</t>
        </r>
      </text>
    </comment>
    <comment ref="C1244" authorId="2" shapeId="0" xr:uid="{00000000-0006-0000-0100-0000D9040000}">
      <text>
        <r>
          <rPr>
            <sz val="11"/>
            <color theme="1"/>
            <rFont val="Calibri"/>
            <family val="2"/>
            <scheme val="minor"/>
          </rPr>
          <t>Seleccione un valor de la lista</t>
        </r>
      </text>
    </comment>
    <comment ref="D1244" authorId="2" shapeId="0" xr:uid="{00000000-0006-0000-0100-0000DA040000}">
      <text>
        <r>
          <rPr>
            <sz val="11"/>
            <color theme="1"/>
            <rFont val="Calibri"/>
            <family val="2"/>
            <scheme val="minor"/>
          </rPr>
          <t>Introduzca un número con dos decimales como máximo. Debe ser igual o mayor a la "Cantidad Real Consumida"</t>
        </r>
      </text>
    </comment>
    <comment ref="E1244" authorId="2" shapeId="0" xr:uid="{00000000-0006-0000-0100-0000DB040000}">
      <text>
        <r>
          <rPr>
            <sz val="11"/>
            <color theme="1"/>
            <rFont val="Calibri"/>
            <family val="2"/>
            <scheme val="minor"/>
          </rPr>
          <t>Introduzca un número con dos decimales como máximo</t>
        </r>
      </text>
    </comment>
    <comment ref="F1244" authorId="2" shapeId="0" xr:uid="{00000000-0006-0000-0100-0000DC040000}">
      <text>
        <r>
          <rPr>
            <sz val="11"/>
            <color theme="1"/>
            <rFont val="Calibri"/>
            <family val="2"/>
            <scheme val="minor"/>
          </rPr>
          <t>Monto calculado automáticamente por el sistema</t>
        </r>
      </text>
    </comment>
    <comment ref="A1252" authorId="2" shapeId="0" xr:uid="{00000000-0006-0000-0100-0000DD040000}">
      <text>
        <r>
          <rPr>
            <sz val="11"/>
            <color theme="1"/>
            <rFont val="Calibri"/>
            <family val="2"/>
            <scheme val="minor"/>
          </rPr>
          <t>Introducir un texto con el nombre o referencia de la contratación</t>
        </r>
      </text>
    </comment>
    <comment ref="B1252" authorId="2" shapeId="0" xr:uid="{00000000-0006-0000-0100-0000DE040000}">
      <text>
        <r>
          <rPr>
            <sz val="11"/>
            <color theme="1"/>
            <rFont val="Calibri"/>
            <family val="2"/>
            <scheme val="minor"/>
          </rPr>
          <t>Introduzca un texto con la finalidad de la contratación</t>
        </r>
      </text>
    </comment>
    <comment ref="C1252" authorId="2" shapeId="0" xr:uid="{00000000-0006-0000-0100-0000DF040000}">
      <text>
        <r>
          <rPr>
            <sz val="11"/>
            <color theme="1"/>
            <rFont val="Calibri"/>
            <family val="2"/>
            <scheme val="minor"/>
          </rPr>
          <t>Seleccionar un valor del listado</t>
        </r>
      </text>
    </comment>
    <comment ref="D1252" authorId="2" shapeId="0" xr:uid="{00000000-0006-0000-0100-0000E0040000}">
      <text>
        <r>
          <rPr>
            <sz val="11"/>
            <color theme="1"/>
            <rFont val="Calibri"/>
            <family val="2"/>
            <scheme val="minor"/>
          </rPr>
          <t>Seleccione el tipo de procedimiento</t>
        </r>
      </text>
    </comment>
    <comment ref="E1252" authorId="2" shapeId="0" xr:uid="{00000000-0006-0000-0100-0000E1040000}">
      <text>
        <r>
          <rPr>
            <sz val="11"/>
            <color theme="1"/>
            <rFont val="Calibri"/>
            <family val="2"/>
            <scheme val="minor"/>
          </rPr>
          <t>Seleccione un valor de la lista</t>
        </r>
      </text>
    </comment>
    <comment ref="F1252" authorId="2" shapeId="0" xr:uid="{00000000-0006-0000-0100-0000E2040000}">
      <text>
        <r>
          <rPr>
            <sz val="11"/>
            <color theme="1"/>
            <rFont val="Calibri"/>
            <family val="2"/>
            <scheme val="minor"/>
          </rPr>
          <t>Introduzca el código SNIP</t>
        </r>
      </text>
    </comment>
    <comment ref="C1253" authorId="2" shapeId="0" xr:uid="{00000000-0006-0000-0100-0000E3040000}">
      <text>
        <r>
          <rPr>
            <sz val="11"/>
            <color theme="1"/>
            <rFont val="Calibri"/>
            <family val="2"/>
            <scheme val="minor"/>
          </rPr>
          <t>Introduzca la fecha de inicio del proceso, en formato dd-mm-aaaa</t>
        </r>
      </text>
    </comment>
    <comment ref="F1253"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xr:uid="{00000000-0006-0000-0100-0000E5040000}">
      <text/>
    </comment>
    <comment ref="C1255" authorId="2" shapeId="0" xr:uid="{00000000-0006-0000-0100-0000E6040000}">
      <text>
        <r>
          <rPr>
            <sz val="11"/>
            <color theme="1"/>
            <rFont val="Calibri"/>
            <family val="2"/>
            <scheme val="minor"/>
          </rPr>
          <t>Introduzca la fecha prevista de adjudicación, en formato dd-mm-aaaa</t>
        </r>
      </text>
    </comment>
    <comment ref="F1255" authorId="1" shapeId="0" xr:uid="{00000000-0006-0000-0100-0000E7040000}">
      <text/>
    </comment>
    <comment ref="F1256" authorId="1" shapeId="0" xr:uid="{00000000-0006-0000-0100-0000E8040000}">
      <text/>
    </comment>
    <comment ref="A1258" authorId="2" shapeId="0" xr:uid="{00000000-0006-0000-0100-0000E9040000}">
      <text>
        <r>
          <rPr>
            <sz val="11"/>
            <color theme="1"/>
            <rFont val="Calibri"/>
            <family val="2"/>
            <scheme val="minor"/>
          </rPr>
          <t>Introduzca un codigo UNSPSC</t>
        </r>
      </text>
    </comment>
    <comment ref="B1258" authorId="2" shapeId="0" xr:uid="{00000000-0006-0000-0100-0000EA040000}">
      <text>
        <r>
          <rPr>
            <sz val="11"/>
            <color theme="1"/>
            <rFont val="Calibri"/>
            <family val="2"/>
            <scheme val="minor"/>
          </rPr>
          <t>Descripción calculada automáticamente a partir de código del artículo</t>
        </r>
      </text>
    </comment>
    <comment ref="C1258" authorId="2" shapeId="0" xr:uid="{00000000-0006-0000-0100-0000EB040000}">
      <text>
        <r>
          <rPr>
            <sz val="11"/>
            <color theme="1"/>
            <rFont val="Calibri"/>
            <family val="2"/>
            <scheme val="minor"/>
          </rPr>
          <t>Seleccione un valor de la lista</t>
        </r>
      </text>
    </comment>
    <comment ref="D1258" authorId="2" shapeId="0" xr:uid="{00000000-0006-0000-0100-0000EC040000}">
      <text>
        <r>
          <rPr>
            <sz val="11"/>
            <color theme="1"/>
            <rFont val="Calibri"/>
            <family val="2"/>
            <scheme val="minor"/>
          </rPr>
          <t>Introduzca un número con dos decimales como máximo. Debe ser igual o mayor a la "Cantidad Real Consumida"</t>
        </r>
      </text>
    </comment>
    <comment ref="E1258" authorId="2" shapeId="0" xr:uid="{00000000-0006-0000-0100-0000ED040000}">
      <text>
        <r>
          <rPr>
            <sz val="11"/>
            <color theme="1"/>
            <rFont val="Calibri"/>
            <family val="2"/>
            <scheme val="minor"/>
          </rPr>
          <t>Introduzca un número con dos decimales como máximo</t>
        </r>
      </text>
    </comment>
    <comment ref="F1258" authorId="2" shapeId="0" xr:uid="{00000000-0006-0000-0100-0000EE040000}">
      <text>
        <r>
          <rPr>
            <sz val="11"/>
            <color theme="1"/>
            <rFont val="Calibri"/>
            <family val="2"/>
            <scheme val="minor"/>
          </rPr>
          <t>Monto calculado automáticamente por el sistema</t>
        </r>
      </text>
    </comment>
    <comment ref="A1263" authorId="2" shapeId="0" xr:uid="{00000000-0006-0000-0100-0000EF040000}">
      <text>
        <r>
          <rPr>
            <sz val="11"/>
            <color theme="1"/>
            <rFont val="Calibri"/>
            <family val="2"/>
            <scheme val="minor"/>
          </rPr>
          <t>Introducir un texto con el nombre o referencia de la contratación</t>
        </r>
      </text>
    </comment>
    <comment ref="B1263" authorId="2" shapeId="0" xr:uid="{00000000-0006-0000-0100-0000F0040000}">
      <text>
        <r>
          <rPr>
            <sz val="11"/>
            <color theme="1"/>
            <rFont val="Calibri"/>
            <family val="2"/>
            <scheme val="minor"/>
          </rPr>
          <t>Introduzca un texto con la finalidad de la contratación</t>
        </r>
      </text>
    </comment>
    <comment ref="C1263" authorId="2" shapeId="0" xr:uid="{00000000-0006-0000-0100-0000F1040000}">
      <text>
        <r>
          <rPr>
            <sz val="11"/>
            <color theme="1"/>
            <rFont val="Calibri"/>
            <family val="2"/>
            <scheme val="minor"/>
          </rPr>
          <t>Seleccionar un valor del listado</t>
        </r>
      </text>
    </comment>
    <comment ref="D1263" authorId="2" shapeId="0" xr:uid="{00000000-0006-0000-0100-0000F2040000}">
      <text>
        <r>
          <rPr>
            <sz val="11"/>
            <color theme="1"/>
            <rFont val="Calibri"/>
            <family val="2"/>
            <scheme val="minor"/>
          </rPr>
          <t>Seleccione el tipo de procedimiento</t>
        </r>
      </text>
    </comment>
    <comment ref="E1263" authorId="2" shapeId="0" xr:uid="{00000000-0006-0000-0100-0000F3040000}">
      <text>
        <r>
          <rPr>
            <sz val="11"/>
            <color theme="1"/>
            <rFont val="Calibri"/>
            <family val="2"/>
            <scheme val="minor"/>
          </rPr>
          <t>Seleccione un valor de la lista</t>
        </r>
      </text>
    </comment>
    <comment ref="F1263" authorId="2" shapeId="0" xr:uid="{00000000-0006-0000-0100-0000F4040000}">
      <text>
        <r>
          <rPr>
            <sz val="11"/>
            <color theme="1"/>
            <rFont val="Calibri"/>
            <family val="2"/>
            <scheme val="minor"/>
          </rPr>
          <t>Introduzca el código SNIP</t>
        </r>
      </text>
    </comment>
    <comment ref="C1264" authorId="2" shapeId="0" xr:uid="{00000000-0006-0000-0100-0000F5040000}">
      <text>
        <r>
          <rPr>
            <sz val="11"/>
            <color theme="1"/>
            <rFont val="Calibri"/>
            <family val="2"/>
            <scheme val="minor"/>
          </rPr>
          <t>Introduzca la fecha de inicio del proceso, en formato dd-mm-aaaa</t>
        </r>
      </text>
    </comment>
    <comment ref="F1264"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F7040000}">
      <text/>
    </comment>
    <comment ref="C1266" authorId="2" shapeId="0" xr:uid="{00000000-0006-0000-0100-0000F8040000}">
      <text>
        <r>
          <rPr>
            <sz val="11"/>
            <color theme="1"/>
            <rFont val="Calibri"/>
            <family val="2"/>
            <scheme val="minor"/>
          </rPr>
          <t>Introduzca la fecha prevista de adjudicación, en formato dd-mm-aaaa</t>
        </r>
      </text>
    </comment>
    <comment ref="F1266" authorId="1" shapeId="0" xr:uid="{00000000-0006-0000-0100-0000F9040000}">
      <text/>
    </comment>
    <comment ref="F1267" authorId="1" shapeId="0" xr:uid="{00000000-0006-0000-0100-0000FA040000}">
      <text/>
    </comment>
    <comment ref="F1268" authorId="1" shapeId="0" xr:uid="{00000000-0006-0000-0100-0000FB040000}">
      <text/>
    </comment>
    <comment ref="A1269" authorId="2" shapeId="0" xr:uid="{00000000-0006-0000-0100-0000FC040000}">
      <text>
        <r>
          <rPr>
            <sz val="11"/>
            <color theme="1"/>
            <rFont val="Calibri"/>
            <family val="2"/>
            <scheme val="minor"/>
          </rPr>
          <t>Introduzca un codigo UNSPSC</t>
        </r>
      </text>
    </comment>
    <comment ref="B1269" authorId="2" shapeId="0" xr:uid="{00000000-0006-0000-0100-0000FD040000}">
      <text>
        <r>
          <rPr>
            <sz val="11"/>
            <color theme="1"/>
            <rFont val="Calibri"/>
            <family val="2"/>
            <scheme val="minor"/>
          </rPr>
          <t>Descripción calculada automáticamente a partir de código del artículo</t>
        </r>
      </text>
    </comment>
    <comment ref="C1269" authorId="2" shapeId="0" xr:uid="{00000000-0006-0000-0100-0000FE040000}">
      <text>
        <r>
          <rPr>
            <sz val="11"/>
            <color theme="1"/>
            <rFont val="Calibri"/>
            <family val="2"/>
            <scheme val="minor"/>
          </rPr>
          <t>Seleccione un valor de la lista</t>
        </r>
      </text>
    </comment>
    <comment ref="D1269" authorId="2" shapeId="0" xr:uid="{00000000-0006-0000-0100-0000FF040000}">
      <text>
        <r>
          <rPr>
            <sz val="11"/>
            <color theme="1"/>
            <rFont val="Calibri"/>
            <family val="2"/>
            <scheme val="minor"/>
          </rPr>
          <t>Introduzca un número con dos decimales como máximo. Debe ser igual o mayor a la "Cantidad Real Consumida"</t>
        </r>
      </text>
    </comment>
    <comment ref="E1269" authorId="2" shapeId="0" xr:uid="{00000000-0006-0000-0100-000000050000}">
      <text>
        <r>
          <rPr>
            <sz val="11"/>
            <color theme="1"/>
            <rFont val="Calibri"/>
            <family val="2"/>
            <scheme val="minor"/>
          </rPr>
          <t>Introduzca un número con dos decimales como máximo</t>
        </r>
      </text>
    </comment>
    <comment ref="F1269" authorId="2" shapeId="0" xr:uid="{00000000-0006-0000-0100-000001050000}">
      <text>
        <r>
          <rPr>
            <sz val="11"/>
            <color theme="1"/>
            <rFont val="Calibri"/>
            <family val="2"/>
            <scheme val="minor"/>
          </rPr>
          <t>Monto calculado automáticamente por el sistema</t>
        </r>
      </text>
    </comment>
    <comment ref="A1299" authorId="2" shapeId="0" xr:uid="{00000000-0006-0000-0100-000002050000}">
      <text>
        <r>
          <rPr>
            <sz val="11"/>
            <color theme="1"/>
            <rFont val="Calibri"/>
            <family val="2"/>
            <scheme val="minor"/>
          </rPr>
          <t>Introducir un texto con el nombre o referencia de la contratación</t>
        </r>
      </text>
    </comment>
    <comment ref="B1299" authorId="2" shapeId="0" xr:uid="{00000000-0006-0000-0100-000003050000}">
      <text>
        <r>
          <rPr>
            <sz val="11"/>
            <color theme="1"/>
            <rFont val="Calibri"/>
            <family val="2"/>
            <scheme val="minor"/>
          </rPr>
          <t>Introduzca un texto con la finalidad de la contratación</t>
        </r>
      </text>
    </comment>
    <comment ref="C1299" authorId="2" shapeId="0" xr:uid="{00000000-0006-0000-0100-000004050000}">
      <text>
        <r>
          <rPr>
            <sz val="11"/>
            <color theme="1"/>
            <rFont val="Calibri"/>
            <family val="2"/>
            <scheme val="minor"/>
          </rPr>
          <t>Seleccionar un valor del listado</t>
        </r>
      </text>
    </comment>
    <comment ref="D1299" authorId="2" shapeId="0" xr:uid="{00000000-0006-0000-0100-000005050000}">
      <text>
        <r>
          <rPr>
            <sz val="11"/>
            <color theme="1"/>
            <rFont val="Calibri"/>
            <family val="2"/>
            <scheme val="minor"/>
          </rPr>
          <t>Seleccione el tipo de procedimiento</t>
        </r>
      </text>
    </comment>
    <comment ref="E1299" authorId="2" shapeId="0" xr:uid="{00000000-0006-0000-0100-000006050000}">
      <text>
        <r>
          <rPr>
            <sz val="11"/>
            <color theme="1"/>
            <rFont val="Calibri"/>
            <family val="2"/>
            <scheme val="minor"/>
          </rPr>
          <t>Seleccione un valor de la lista</t>
        </r>
      </text>
    </comment>
    <comment ref="F1299" authorId="2" shapeId="0" xr:uid="{00000000-0006-0000-0100-000007050000}">
      <text>
        <r>
          <rPr>
            <sz val="11"/>
            <color theme="1"/>
            <rFont val="Calibri"/>
            <family val="2"/>
            <scheme val="minor"/>
          </rPr>
          <t>Introduzca el código SNIP</t>
        </r>
      </text>
    </comment>
    <comment ref="C1300" authorId="2" shapeId="0" xr:uid="{00000000-0006-0000-0100-000008050000}">
      <text>
        <r>
          <rPr>
            <sz val="11"/>
            <color theme="1"/>
            <rFont val="Calibri"/>
            <family val="2"/>
            <scheme val="minor"/>
          </rPr>
          <t>Introduzca la fecha de inicio del proceso, en formato dd-mm-aaaa</t>
        </r>
      </text>
    </comment>
    <comment ref="F130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00000000-0006-0000-0100-00000A050000}">
      <text/>
    </comment>
    <comment ref="C1302" authorId="2" shapeId="0" xr:uid="{00000000-0006-0000-0100-00000B050000}">
      <text>
        <r>
          <rPr>
            <sz val="11"/>
            <color theme="1"/>
            <rFont val="Calibri"/>
            <family val="2"/>
            <scheme val="minor"/>
          </rPr>
          <t>Introduzca la fecha prevista de adjudicación, en formato dd-mm-aaaa</t>
        </r>
      </text>
    </comment>
    <comment ref="F1302" authorId="1" shapeId="0" xr:uid="{00000000-0006-0000-0100-00000C050000}">
      <text/>
    </comment>
    <comment ref="F1303" authorId="1" shapeId="0" xr:uid="{00000000-0006-0000-0100-00000D050000}">
      <text/>
    </comment>
    <comment ref="A1305" authorId="2" shapeId="0" xr:uid="{00000000-0006-0000-0100-00000E050000}">
      <text>
        <r>
          <rPr>
            <sz val="11"/>
            <color theme="1"/>
            <rFont val="Calibri"/>
            <family val="2"/>
            <scheme val="minor"/>
          </rPr>
          <t>Introduzca un codigo UNSPSC</t>
        </r>
      </text>
    </comment>
    <comment ref="B1305" authorId="2" shapeId="0" xr:uid="{00000000-0006-0000-0100-00000F050000}">
      <text>
        <r>
          <rPr>
            <sz val="11"/>
            <color theme="1"/>
            <rFont val="Calibri"/>
            <family val="2"/>
            <scheme val="minor"/>
          </rPr>
          <t>Descripción calculada automáticamente a partir de código del artículo</t>
        </r>
      </text>
    </comment>
    <comment ref="C1305" authorId="2" shapeId="0" xr:uid="{00000000-0006-0000-0100-000010050000}">
      <text>
        <r>
          <rPr>
            <sz val="11"/>
            <color theme="1"/>
            <rFont val="Calibri"/>
            <family val="2"/>
            <scheme val="minor"/>
          </rPr>
          <t>Seleccione un valor de la lista</t>
        </r>
      </text>
    </comment>
    <comment ref="D1305" authorId="2" shapeId="0" xr:uid="{00000000-0006-0000-0100-000011050000}">
      <text>
        <r>
          <rPr>
            <sz val="11"/>
            <color theme="1"/>
            <rFont val="Calibri"/>
            <family val="2"/>
            <scheme val="minor"/>
          </rPr>
          <t>Introduzca un número con dos decimales como máximo. Debe ser igual o mayor a la "Cantidad Real Consumida"</t>
        </r>
      </text>
    </comment>
    <comment ref="E1305" authorId="2" shapeId="0" xr:uid="{00000000-0006-0000-0100-000012050000}">
      <text>
        <r>
          <rPr>
            <sz val="11"/>
            <color theme="1"/>
            <rFont val="Calibri"/>
            <family val="2"/>
            <scheme val="minor"/>
          </rPr>
          <t>Introduzca un número con dos decimales como máximo</t>
        </r>
      </text>
    </comment>
    <comment ref="F1305" authorId="2" shapeId="0" xr:uid="{00000000-0006-0000-0100-000013050000}">
      <text>
        <r>
          <rPr>
            <sz val="11"/>
            <color theme="1"/>
            <rFont val="Calibri"/>
            <family val="2"/>
            <scheme val="minor"/>
          </rPr>
          <t>Monto calculado automáticamente por el sistema</t>
        </r>
      </text>
    </comment>
    <comment ref="A1310" authorId="2" shapeId="0" xr:uid="{00000000-0006-0000-0100-000014050000}">
      <text>
        <r>
          <rPr>
            <sz val="11"/>
            <color theme="1"/>
            <rFont val="Calibri"/>
            <family val="2"/>
            <scheme val="minor"/>
          </rPr>
          <t>Introducir un texto con el nombre o referencia de la contratación</t>
        </r>
      </text>
    </comment>
    <comment ref="B1310" authorId="2" shapeId="0" xr:uid="{00000000-0006-0000-0100-000015050000}">
      <text>
        <r>
          <rPr>
            <sz val="11"/>
            <color theme="1"/>
            <rFont val="Calibri"/>
            <family val="2"/>
            <scheme val="minor"/>
          </rPr>
          <t>Introduzca un texto con la finalidad de la contratación</t>
        </r>
      </text>
    </comment>
    <comment ref="C1310" authorId="2" shapeId="0" xr:uid="{00000000-0006-0000-0100-000016050000}">
      <text>
        <r>
          <rPr>
            <sz val="11"/>
            <color theme="1"/>
            <rFont val="Calibri"/>
            <family val="2"/>
            <scheme val="minor"/>
          </rPr>
          <t>Seleccionar un valor del listado</t>
        </r>
      </text>
    </comment>
    <comment ref="D1310" authorId="2" shapeId="0" xr:uid="{00000000-0006-0000-0100-000017050000}">
      <text>
        <r>
          <rPr>
            <sz val="11"/>
            <color theme="1"/>
            <rFont val="Calibri"/>
            <family val="2"/>
            <scheme val="minor"/>
          </rPr>
          <t>Seleccione el tipo de procedimiento</t>
        </r>
      </text>
    </comment>
    <comment ref="E1310" authorId="2" shapeId="0" xr:uid="{00000000-0006-0000-0100-000018050000}">
      <text>
        <r>
          <rPr>
            <sz val="11"/>
            <color theme="1"/>
            <rFont val="Calibri"/>
            <family val="2"/>
            <scheme val="minor"/>
          </rPr>
          <t>Seleccione un valor de la lista</t>
        </r>
      </text>
    </comment>
    <comment ref="F1310" authorId="2" shapeId="0" xr:uid="{00000000-0006-0000-0100-000019050000}">
      <text>
        <r>
          <rPr>
            <sz val="11"/>
            <color theme="1"/>
            <rFont val="Calibri"/>
            <family val="2"/>
            <scheme val="minor"/>
          </rPr>
          <t>Introduzca el código SNIP</t>
        </r>
      </text>
    </comment>
    <comment ref="C1311" authorId="2" shapeId="0" xr:uid="{00000000-0006-0000-0100-00001A050000}">
      <text>
        <r>
          <rPr>
            <sz val="11"/>
            <color theme="1"/>
            <rFont val="Calibri"/>
            <family val="2"/>
            <scheme val="minor"/>
          </rPr>
          <t>Introduzca la fecha de inicio del proceso, en formato dd-mm-aaaa</t>
        </r>
      </text>
    </comment>
    <comment ref="F131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xr:uid="{00000000-0006-0000-0100-00001C050000}">
      <text/>
    </comment>
    <comment ref="C1313" authorId="2" shapeId="0" xr:uid="{00000000-0006-0000-0100-00001D050000}">
      <text>
        <r>
          <rPr>
            <sz val="11"/>
            <color theme="1"/>
            <rFont val="Calibri"/>
            <family val="2"/>
            <scheme val="minor"/>
          </rPr>
          <t>Introduzca la fecha prevista de adjudicación, en formato dd-mm-aaaa</t>
        </r>
      </text>
    </comment>
    <comment ref="F1313" authorId="1" shapeId="0" xr:uid="{00000000-0006-0000-0100-00001E050000}">
      <text/>
    </comment>
    <comment ref="F1314" authorId="1" shapeId="0" xr:uid="{00000000-0006-0000-0100-00001F050000}">
      <text/>
    </comment>
    <comment ref="A1316" authorId="2" shapeId="0" xr:uid="{00000000-0006-0000-0100-000020050000}">
      <text>
        <r>
          <rPr>
            <sz val="11"/>
            <color theme="1"/>
            <rFont val="Calibri"/>
            <family val="2"/>
            <scheme val="minor"/>
          </rPr>
          <t>Introduzca un codigo UNSPSC</t>
        </r>
      </text>
    </comment>
    <comment ref="B1316" authorId="2" shapeId="0" xr:uid="{00000000-0006-0000-0100-000021050000}">
      <text>
        <r>
          <rPr>
            <sz val="11"/>
            <color theme="1"/>
            <rFont val="Calibri"/>
            <family val="2"/>
            <scheme val="minor"/>
          </rPr>
          <t>Descripción calculada automáticamente a partir de código del artículo</t>
        </r>
      </text>
    </comment>
    <comment ref="C1316" authorId="2" shapeId="0" xr:uid="{00000000-0006-0000-0100-000022050000}">
      <text>
        <r>
          <rPr>
            <sz val="11"/>
            <color theme="1"/>
            <rFont val="Calibri"/>
            <family val="2"/>
            <scheme val="minor"/>
          </rPr>
          <t>Seleccione un valor de la lista</t>
        </r>
      </text>
    </comment>
    <comment ref="D1316" authorId="2" shapeId="0" xr:uid="{00000000-0006-0000-0100-000023050000}">
      <text>
        <r>
          <rPr>
            <sz val="11"/>
            <color theme="1"/>
            <rFont val="Calibri"/>
            <family val="2"/>
            <scheme val="minor"/>
          </rPr>
          <t>Introduzca un número con dos decimales como máximo. Debe ser igual o mayor a la "Cantidad Real Consumida"</t>
        </r>
      </text>
    </comment>
    <comment ref="E1316" authorId="2" shapeId="0" xr:uid="{00000000-0006-0000-0100-000024050000}">
      <text>
        <r>
          <rPr>
            <sz val="11"/>
            <color theme="1"/>
            <rFont val="Calibri"/>
            <family val="2"/>
            <scheme val="minor"/>
          </rPr>
          <t>Introduzca un número con dos decimales como máximo</t>
        </r>
      </text>
    </comment>
    <comment ref="F1316" authorId="2" shapeId="0" xr:uid="{00000000-0006-0000-0100-000025050000}">
      <text>
        <r>
          <rPr>
            <sz val="11"/>
            <color theme="1"/>
            <rFont val="Calibri"/>
            <family val="2"/>
            <scheme val="minor"/>
          </rPr>
          <t>Monto calculado automáticamente por el sistema</t>
        </r>
      </text>
    </comment>
    <comment ref="A1345" authorId="2" shapeId="0" xr:uid="{00000000-0006-0000-0100-000026050000}">
      <text>
        <r>
          <rPr>
            <sz val="11"/>
            <color theme="1"/>
            <rFont val="Calibri"/>
            <family val="2"/>
            <scheme val="minor"/>
          </rPr>
          <t>Introducir un texto con el nombre o referencia de la contratación</t>
        </r>
      </text>
    </comment>
    <comment ref="B1345" authorId="2" shapeId="0" xr:uid="{00000000-0006-0000-0100-000027050000}">
      <text>
        <r>
          <rPr>
            <sz val="11"/>
            <color theme="1"/>
            <rFont val="Calibri"/>
            <family val="2"/>
            <scheme val="minor"/>
          </rPr>
          <t>Introduzca un texto con la finalidad de la contratación</t>
        </r>
      </text>
    </comment>
    <comment ref="C1345" authorId="2" shapeId="0" xr:uid="{00000000-0006-0000-0100-000028050000}">
      <text>
        <r>
          <rPr>
            <sz val="11"/>
            <color theme="1"/>
            <rFont val="Calibri"/>
            <family val="2"/>
            <scheme val="minor"/>
          </rPr>
          <t>Seleccionar un valor del listado</t>
        </r>
      </text>
    </comment>
    <comment ref="D1345" authorId="2" shapeId="0" xr:uid="{00000000-0006-0000-0100-000029050000}">
      <text>
        <r>
          <rPr>
            <sz val="11"/>
            <color theme="1"/>
            <rFont val="Calibri"/>
            <family val="2"/>
            <scheme val="minor"/>
          </rPr>
          <t>Seleccione el tipo de procedimiento</t>
        </r>
      </text>
    </comment>
    <comment ref="E1345" authorId="2" shapeId="0" xr:uid="{00000000-0006-0000-0100-00002A050000}">
      <text>
        <r>
          <rPr>
            <sz val="11"/>
            <color theme="1"/>
            <rFont val="Calibri"/>
            <family val="2"/>
            <scheme val="minor"/>
          </rPr>
          <t>Seleccione un valor de la lista</t>
        </r>
      </text>
    </comment>
    <comment ref="F1345" authorId="2" shapeId="0" xr:uid="{00000000-0006-0000-0100-00002B050000}">
      <text>
        <r>
          <rPr>
            <sz val="11"/>
            <color theme="1"/>
            <rFont val="Calibri"/>
            <family val="2"/>
            <scheme val="minor"/>
          </rPr>
          <t>Introduzca el código SNIP</t>
        </r>
      </text>
    </comment>
    <comment ref="C1346" authorId="2" shapeId="0" xr:uid="{00000000-0006-0000-0100-00002C050000}">
      <text>
        <r>
          <rPr>
            <sz val="11"/>
            <color theme="1"/>
            <rFont val="Calibri"/>
            <family val="2"/>
            <scheme val="minor"/>
          </rPr>
          <t>Introduzca la fecha de inicio del proceso, en formato dd-mm-aaaa</t>
        </r>
      </text>
    </comment>
    <comment ref="F134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xr:uid="{00000000-0006-0000-0100-00002E050000}">
      <text/>
    </comment>
    <comment ref="C1348" authorId="2" shapeId="0" xr:uid="{00000000-0006-0000-0100-00002F050000}">
      <text>
        <r>
          <rPr>
            <sz val="11"/>
            <color theme="1"/>
            <rFont val="Calibri"/>
            <family val="2"/>
            <scheme val="minor"/>
          </rPr>
          <t>Introduzca la fecha prevista de adjudicación, en formato dd-mm-aaaa</t>
        </r>
      </text>
    </comment>
    <comment ref="F1348" authorId="1" shapeId="0" xr:uid="{00000000-0006-0000-0100-000030050000}">
      <text/>
    </comment>
    <comment ref="F1349" authorId="1" shapeId="0" xr:uid="{00000000-0006-0000-0100-000031050000}">
      <text/>
    </comment>
    <comment ref="A1351" authorId="2" shapeId="0" xr:uid="{00000000-0006-0000-0100-000032050000}">
      <text>
        <r>
          <rPr>
            <sz val="11"/>
            <color theme="1"/>
            <rFont val="Calibri"/>
            <family val="2"/>
            <scheme val="minor"/>
          </rPr>
          <t>Introduzca un codigo UNSPSC</t>
        </r>
      </text>
    </comment>
    <comment ref="B1351" authorId="2" shapeId="0" xr:uid="{00000000-0006-0000-0100-000033050000}">
      <text>
        <r>
          <rPr>
            <sz val="11"/>
            <color theme="1"/>
            <rFont val="Calibri"/>
            <family val="2"/>
            <scheme val="minor"/>
          </rPr>
          <t>Descripción calculada automáticamente a partir de código del artículo</t>
        </r>
      </text>
    </comment>
    <comment ref="C1351" authorId="2" shapeId="0" xr:uid="{00000000-0006-0000-0100-000034050000}">
      <text>
        <r>
          <rPr>
            <sz val="11"/>
            <color theme="1"/>
            <rFont val="Calibri"/>
            <family val="2"/>
            <scheme val="minor"/>
          </rPr>
          <t>Seleccione un valor de la lista</t>
        </r>
      </text>
    </comment>
    <comment ref="D1351" authorId="2" shapeId="0" xr:uid="{00000000-0006-0000-0100-000035050000}">
      <text>
        <r>
          <rPr>
            <sz val="11"/>
            <color theme="1"/>
            <rFont val="Calibri"/>
            <family val="2"/>
            <scheme val="minor"/>
          </rPr>
          <t>Introduzca un número con dos decimales como máximo. Debe ser igual o mayor a la "Cantidad Real Consumida"</t>
        </r>
      </text>
    </comment>
    <comment ref="E1351" authorId="2" shapeId="0" xr:uid="{00000000-0006-0000-0100-000036050000}">
      <text>
        <r>
          <rPr>
            <sz val="11"/>
            <color theme="1"/>
            <rFont val="Calibri"/>
            <family val="2"/>
            <scheme val="minor"/>
          </rPr>
          <t>Introduzca un número con dos decimales como máximo</t>
        </r>
      </text>
    </comment>
    <comment ref="F1351" authorId="2" shapeId="0" xr:uid="{00000000-0006-0000-0100-000037050000}">
      <text>
        <r>
          <rPr>
            <sz val="11"/>
            <color theme="1"/>
            <rFont val="Calibri"/>
            <family val="2"/>
            <scheme val="minor"/>
          </rPr>
          <t>Monto calculado automáticamente por el sistema</t>
        </r>
      </text>
    </comment>
    <comment ref="A1356" authorId="2" shapeId="0" xr:uid="{00000000-0006-0000-0100-000038050000}">
      <text>
        <r>
          <rPr>
            <sz val="11"/>
            <color theme="1"/>
            <rFont val="Calibri"/>
            <family val="2"/>
            <scheme val="minor"/>
          </rPr>
          <t>Introducir un texto con el nombre o referencia de la contratación</t>
        </r>
      </text>
    </comment>
    <comment ref="B1356" authorId="2" shapeId="0" xr:uid="{00000000-0006-0000-0100-000039050000}">
      <text>
        <r>
          <rPr>
            <sz val="11"/>
            <color theme="1"/>
            <rFont val="Calibri"/>
            <family val="2"/>
            <scheme val="minor"/>
          </rPr>
          <t>Introduzca un texto con la finalidad de la contratación</t>
        </r>
      </text>
    </comment>
    <comment ref="C1356" authorId="2" shapeId="0" xr:uid="{00000000-0006-0000-0100-00003A050000}">
      <text>
        <r>
          <rPr>
            <sz val="11"/>
            <color theme="1"/>
            <rFont val="Calibri"/>
            <family val="2"/>
            <scheme val="minor"/>
          </rPr>
          <t>Seleccionar un valor del listado</t>
        </r>
      </text>
    </comment>
    <comment ref="D1356" authorId="2" shapeId="0" xr:uid="{00000000-0006-0000-0100-00003B050000}">
      <text>
        <r>
          <rPr>
            <sz val="11"/>
            <color theme="1"/>
            <rFont val="Calibri"/>
            <family val="2"/>
            <scheme val="minor"/>
          </rPr>
          <t>Seleccione el tipo de procedimiento</t>
        </r>
      </text>
    </comment>
    <comment ref="E1356" authorId="2" shapeId="0" xr:uid="{00000000-0006-0000-0100-00003C050000}">
      <text>
        <r>
          <rPr>
            <sz val="11"/>
            <color theme="1"/>
            <rFont val="Calibri"/>
            <family val="2"/>
            <scheme val="minor"/>
          </rPr>
          <t>Seleccione un valor de la lista</t>
        </r>
      </text>
    </comment>
    <comment ref="F1356" authorId="2" shapeId="0" xr:uid="{00000000-0006-0000-0100-00003D050000}">
      <text>
        <r>
          <rPr>
            <sz val="11"/>
            <color theme="1"/>
            <rFont val="Calibri"/>
            <family val="2"/>
            <scheme val="minor"/>
          </rPr>
          <t>Introduzca el código SNIP</t>
        </r>
      </text>
    </comment>
    <comment ref="C1357" authorId="2" shapeId="0" xr:uid="{00000000-0006-0000-0100-00003E050000}">
      <text>
        <r>
          <rPr>
            <sz val="11"/>
            <color theme="1"/>
            <rFont val="Calibri"/>
            <family val="2"/>
            <scheme val="minor"/>
          </rPr>
          <t>Introduzca la fecha de inicio del proceso, en formato dd-mm-aaaa</t>
        </r>
      </text>
    </comment>
    <comment ref="F135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40050000}">
      <text/>
    </comment>
    <comment ref="C1359" authorId="2" shapeId="0" xr:uid="{00000000-0006-0000-0100-000041050000}">
      <text>
        <r>
          <rPr>
            <sz val="11"/>
            <color theme="1"/>
            <rFont val="Calibri"/>
            <family val="2"/>
            <scheme val="minor"/>
          </rPr>
          <t>Introduzca la fecha prevista de adjudicación, en formato dd-mm-aaaa</t>
        </r>
      </text>
    </comment>
    <comment ref="F1359" authorId="1" shapeId="0" xr:uid="{00000000-0006-0000-0100-000042050000}">
      <text/>
    </comment>
    <comment ref="F1360" authorId="1" shapeId="0" xr:uid="{00000000-0006-0000-0100-000043050000}">
      <text/>
    </comment>
    <comment ref="A1362" authorId="2" shapeId="0" xr:uid="{00000000-0006-0000-0100-000044050000}">
      <text>
        <r>
          <rPr>
            <sz val="11"/>
            <color theme="1"/>
            <rFont val="Calibri"/>
            <family val="2"/>
            <scheme val="minor"/>
          </rPr>
          <t>Introduzca un codigo UNSPSC</t>
        </r>
      </text>
    </comment>
    <comment ref="B1362" authorId="2" shapeId="0" xr:uid="{00000000-0006-0000-0100-000045050000}">
      <text>
        <r>
          <rPr>
            <sz val="11"/>
            <color theme="1"/>
            <rFont val="Calibri"/>
            <family val="2"/>
            <scheme val="minor"/>
          </rPr>
          <t>Descripción calculada automáticamente a partir de código del artículo</t>
        </r>
      </text>
    </comment>
    <comment ref="C1362" authorId="2" shapeId="0" xr:uid="{00000000-0006-0000-0100-000046050000}">
      <text>
        <r>
          <rPr>
            <sz val="11"/>
            <color theme="1"/>
            <rFont val="Calibri"/>
            <family val="2"/>
            <scheme val="minor"/>
          </rPr>
          <t>Seleccione un valor de la lista</t>
        </r>
      </text>
    </comment>
    <comment ref="D1362" authorId="2" shapeId="0" xr:uid="{00000000-0006-0000-0100-000047050000}">
      <text>
        <r>
          <rPr>
            <sz val="11"/>
            <color theme="1"/>
            <rFont val="Calibri"/>
            <family val="2"/>
            <scheme val="minor"/>
          </rPr>
          <t>Introduzca un número con dos decimales como máximo. Debe ser igual o mayor a la "Cantidad Real Consumida"</t>
        </r>
      </text>
    </comment>
    <comment ref="E1362" authorId="2" shapeId="0" xr:uid="{00000000-0006-0000-0100-000048050000}">
      <text>
        <r>
          <rPr>
            <sz val="11"/>
            <color theme="1"/>
            <rFont val="Calibri"/>
            <family val="2"/>
            <scheme val="minor"/>
          </rPr>
          <t>Introduzca un número con dos decimales como máximo</t>
        </r>
      </text>
    </comment>
    <comment ref="F1362" authorId="2" shapeId="0" xr:uid="{00000000-0006-0000-0100-000049050000}">
      <text>
        <r>
          <rPr>
            <sz val="11"/>
            <color theme="1"/>
            <rFont val="Calibri"/>
            <family val="2"/>
            <scheme val="minor"/>
          </rPr>
          <t>Monto calculado automáticamente por el sistema</t>
        </r>
      </text>
    </comment>
    <comment ref="A1367" authorId="2" shapeId="0" xr:uid="{00000000-0006-0000-0100-00004A050000}">
      <text>
        <r>
          <rPr>
            <sz val="11"/>
            <color theme="1"/>
            <rFont val="Calibri"/>
            <family val="2"/>
            <scheme val="minor"/>
          </rPr>
          <t>Introducir un texto con el nombre o referencia de la contratación</t>
        </r>
      </text>
    </comment>
    <comment ref="B1367" authorId="2" shapeId="0" xr:uid="{00000000-0006-0000-0100-00004B050000}">
      <text>
        <r>
          <rPr>
            <sz val="11"/>
            <color theme="1"/>
            <rFont val="Calibri"/>
            <family val="2"/>
            <scheme val="minor"/>
          </rPr>
          <t>Introduzca un texto con la finalidad de la contratación</t>
        </r>
      </text>
    </comment>
    <comment ref="C1367" authorId="2" shapeId="0" xr:uid="{00000000-0006-0000-0100-00004C050000}">
      <text>
        <r>
          <rPr>
            <sz val="11"/>
            <color theme="1"/>
            <rFont val="Calibri"/>
            <family val="2"/>
            <scheme val="minor"/>
          </rPr>
          <t>Seleccionar un valor del listado</t>
        </r>
      </text>
    </comment>
    <comment ref="D1367" authorId="2" shapeId="0" xr:uid="{00000000-0006-0000-0100-00004D050000}">
      <text>
        <r>
          <rPr>
            <sz val="11"/>
            <color theme="1"/>
            <rFont val="Calibri"/>
            <family val="2"/>
            <scheme val="minor"/>
          </rPr>
          <t>Seleccione el tipo de procedimiento</t>
        </r>
      </text>
    </comment>
    <comment ref="E1367" authorId="2" shapeId="0" xr:uid="{00000000-0006-0000-0100-00004E050000}">
      <text>
        <r>
          <rPr>
            <sz val="11"/>
            <color theme="1"/>
            <rFont val="Calibri"/>
            <family val="2"/>
            <scheme val="minor"/>
          </rPr>
          <t>Seleccione un valor de la lista</t>
        </r>
      </text>
    </comment>
    <comment ref="F1367" authorId="2" shapeId="0" xr:uid="{00000000-0006-0000-0100-00004F050000}">
      <text>
        <r>
          <rPr>
            <sz val="11"/>
            <color theme="1"/>
            <rFont val="Calibri"/>
            <family val="2"/>
            <scheme val="minor"/>
          </rPr>
          <t>Introduzca el código SNIP</t>
        </r>
      </text>
    </comment>
    <comment ref="C1368" authorId="2" shapeId="0" xr:uid="{00000000-0006-0000-0100-000050050000}">
      <text>
        <r>
          <rPr>
            <sz val="11"/>
            <color theme="1"/>
            <rFont val="Calibri"/>
            <family val="2"/>
            <scheme val="minor"/>
          </rPr>
          <t>Introduzca la fecha de inicio del proceso, en formato dd-mm-aaaa</t>
        </r>
      </text>
    </comment>
    <comment ref="F136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52050000}">
      <text/>
    </comment>
    <comment ref="C1370" authorId="2" shapeId="0" xr:uid="{00000000-0006-0000-0100-000053050000}">
      <text>
        <r>
          <rPr>
            <sz val="11"/>
            <color theme="1"/>
            <rFont val="Calibri"/>
            <family val="2"/>
            <scheme val="minor"/>
          </rPr>
          <t>Introduzca la fecha prevista de adjudicación, en formato dd-mm-aaaa</t>
        </r>
      </text>
    </comment>
    <comment ref="F1370" authorId="1" shapeId="0" xr:uid="{00000000-0006-0000-0100-000054050000}">
      <text/>
    </comment>
    <comment ref="F1371" authorId="1" shapeId="0" xr:uid="{00000000-0006-0000-0100-000055050000}">
      <text/>
    </comment>
    <comment ref="A1373" authorId="2" shapeId="0" xr:uid="{00000000-0006-0000-0100-000056050000}">
      <text>
        <r>
          <rPr>
            <sz val="11"/>
            <color theme="1"/>
            <rFont val="Calibri"/>
            <family val="2"/>
            <scheme val="minor"/>
          </rPr>
          <t>Introduzca un codigo UNSPSC</t>
        </r>
      </text>
    </comment>
    <comment ref="B1373" authorId="2" shapeId="0" xr:uid="{00000000-0006-0000-0100-000057050000}">
      <text>
        <r>
          <rPr>
            <sz val="11"/>
            <color theme="1"/>
            <rFont val="Calibri"/>
            <family val="2"/>
            <scheme val="minor"/>
          </rPr>
          <t>Descripción calculada automáticamente a partir de código del artículo</t>
        </r>
      </text>
    </comment>
    <comment ref="C1373" authorId="2" shapeId="0" xr:uid="{00000000-0006-0000-0100-000058050000}">
      <text>
        <r>
          <rPr>
            <sz val="11"/>
            <color theme="1"/>
            <rFont val="Calibri"/>
            <family val="2"/>
            <scheme val="minor"/>
          </rPr>
          <t>Seleccione un valor de la lista</t>
        </r>
      </text>
    </comment>
    <comment ref="D1373" authorId="2" shapeId="0" xr:uid="{00000000-0006-0000-0100-000059050000}">
      <text>
        <r>
          <rPr>
            <sz val="11"/>
            <color theme="1"/>
            <rFont val="Calibri"/>
            <family val="2"/>
            <scheme val="minor"/>
          </rPr>
          <t>Introduzca un número con dos decimales como máximo. Debe ser igual o mayor a la "Cantidad Real Consumida"</t>
        </r>
      </text>
    </comment>
    <comment ref="E1373" authorId="2" shapeId="0" xr:uid="{00000000-0006-0000-0100-00005A050000}">
      <text>
        <r>
          <rPr>
            <sz val="11"/>
            <color theme="1"/>
            <rFont val="Calibri"/>
            <family val="2"/>
            <scheme val="minor"/>
          </rPr>
          <t>Introduzca un número con dos decimales como máximo</t>
        </r>
      </text>
    </comment>
    <comment ref="F1373" authorId="2" shapeId="0" xr:uid="{00000000-0006-0000-0100-00005B050000}">
      <text>
        <r>
          <rPr>
            <sz val="11"/>
            <color theme="1"/>
            <rFont val="Calibri"/>
            <family val="2"/>
            <scheme val="minor"/>
          </rPr>
          <t>Monto calculado automáticamente por el sistema</t>
        </r>
      </text>
    </comment>
    <comment ref="A1378" authorId="2" shapeId="0" xr:uid="{00000000-0006-0000-0100-00005C050000}">
      <text>
        <r>
          <rPr>
            <sz val="11"/>
            <color theme="1"/>
            <rFont val="Calibri"/>
            <family val="2"/>
            <scheme val="minor"/>
          </rPr>
          <t>Introducir un texto con el nombre o referencia de la contratación</t>
        </r>
      </text>
    </comment>
    <comment ref="B1378" authorId="2" shapeId="0" xr:uid="{00000000-0006-0000-0100-00005D050000}">
      <text>
        <r>
          <rPr>
            <sz val="11"/>
            <color theme="1"/>
            <rFont val="Calibri"/>
            <family val="2"/>
            <scheme val="minor"/>
          </rPr>
          <t>Introduzca un texto con la finalidad de la contratación</t>
        </r>
      </text>
    </comment>
    <comment ref="C1378" authorId="2" shapeId="0" xr:uid="{00000000-0006-0000-0100-00005E050000}">
      <text>
        <r>
          <rPr>
            <sz val="11"/>
            <color theme="1"/>
            <rFont val="Calibri"/>
            <family val="2"/>
            <scheme val="minor"/>
          </rPr>
          <t>Seleccionar un valor del listado</t>
        </r>
      </text>
    </comment>
    <comment ref="D1378" authorId="2" shapeId="0" xr:uid="{00000000-0006-0000-0100-00005F050000}">
      <text>
        <r>
          <rPr>
            <sz val="11"/>
            <color theme="1"/>
            <rFont val="Calibri"/>
            <family val="2"/>
            <scheme val="minor"/>
          </rPr>
          <t>Seleccione el tipo de procedimiento</t>
        </r>
      </text>
    </comment>
    <comment ref="E1378" authorId="2" shapeId="0" xr:uid="{00000000-0006-0000-0100-000060050000}">
      <text>
        <r>
          <rPr>
            <sz val="11"/>
            <color theme="1"/>
            <rFont val="Calibri"/>
            <family val="2"/>
            <scheme val="minor"/>
          </rPr>
          <t>Seleccione un valor de la lista</t>
        </r>
      </text>
    </comment>
    <comment ref="F1378" authorId="2" shapeId="0" xr:uid="{00000000-0006-0000-0100-000061050000}">
      <text>
        <r>
          <rPr>
            <sz val="11"/>
            <color theme="1"/>
            <rFont val="Calibri"/>
            <family val="2"/>
            <scheme val="minor"/>
          </rPr>
          <t>Introduzca el código SNIP</t>
        </r>
      </text>
    </comment>
    <comment ref="C1379" authorId="2" shapeId="0" xr:uid="{00000000-0006-0000-0100-000062050000}">
      <text>
        <r>
          <rPr>
            <sz val="11"/>
            <color theme="1"/>
            <rFont val="Calibri"/>
            <family val="2"/>
            <scheme val="minor"/>
          </rPr>
          <t>Introduzca la fecha de inicio del proceso, en formato dd-mm-aaaa</t>
        </r>
      </text>
    </comment>
    <comment ref="F137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1" shapeId="0" xr:uid="{00000000-0006-0000-0100-000064050000}">
      <text/>
    </comment>
    <comment ref="C1381" authorId="2" shapeId="0" xr:uid="{00000000-0006-0000-0100-000065050000}">
      <text>
        <r>
          <rPr>
            <sz val="11"/>
            <color theme="1"/>
            <rFont val="Calibri"/>
            <family val="2"/>
            <scheme val="minor"/>
          </rPr>
          <t>Introduzca la fecha prevista de adjudicación, en formato dd-mm-aaaa</t>
        </r>
      </text>
    </comment>
    <comment ref="F1381" authorId="1" shapeId="0" xr:uid="{00000000-0006-0000-0100-000066050000}">
      <text/>
    </comment>
    <comment ref="F1382" authorId="1" shapeId="0" xr:uid="{00000000-0006-0000-0100-000067050000}">
      <text/>
    </comment>
    <comment ref="A1384" authorId="2" shapeId="0" xr:uid="{00000000-0006-0000-0100-000068050000}">
      <text>
        <r>
          <rPr>
            <sz val="11"/>
            <color theme="1"/>
            <rFont val="Calibri"/>
            <family val="2"/>
            <scheme val="minor"/>
          </rPr>
          <t>Introduzca un codigo UNSPSC</t>
        </r>
      </text>
    </comment>
    <comment ref="B1384" authorId="2" shapeId="0" xr:uid="{00000000-0006-0000-0100-000069050000}">
      <text>
        <r>
          <rPr>
            <sz val="11"/>
            <color theme="1"/>
            <rFont val="Calibri"/>
            <family val="2"/>
            <scheme val="minor"/>
          </rPr>
          <t>Descripción calculada automáticamente a partir de código del artículo</t>
        </r>
      </text>
    </comment>
    <comment ref="C1384" authorId="2" shapeId="0" xr:uid="{00000000-0006-0000-0100-00006A050000}">
      <text>
        <r>
          <rPr>
            <sz val="11"/>
            <color theme="1"/>
            <rFont val="Calibri"/>
            <family val="2"/>
            <scheme val="minor"/>
          </rPr>
          <t>Seleccione un valor de la lista</t>
        </r>
      </text>
    </comment>
    <comment ref="D1384" authorId="2" shapeId="0" xr:uid="{00000000-0006-0000-0100-00006B050000}">
      <text>
        <r>
          <rPr>
            <sz val="11"/>
            <color theme="1"/>
            <rFont val="Calibri"/>
            <family val="2"/>
            <scheme val="minor"/>
          </rPr>
          <t>Introduzca un número con dos decimales como máximo. Debe ser igual o mayor a la "Cantidad Real Consumida"</t>
        </r>
      </text>
    </comment>
    <comment ref="E1384" authorId="2" shapeId="0" xr:uid="{00000000-0006-0000-0100-00006C050000}">
      <text>
        <r>
          <rPr>
            <sz val="11"/>
            <color theme="1"/>
            <rFont val="Calibri"/>
            <family val="2"/>
            <scheme val="minor"/>
          </rPr>
          <t>Introduzca un número con dos decimales como máximo</t>
        </r>
      </text>
    </comment>
    <comment ref="F1384" authorId="2" shapeId="0" xr:uid="{00000000-0006-0000-0100-00006D050000}">
      <text>
        <r>
          <rPr>
            <sz val="11"/>
            <color theme="1"/>
            <rFont val="Calibri"/>
            <family val="2"/>
            <scheme val="minor"/>
          </rPr>
          <t>Monto calculado automáticamente por el sistema</t>
        </r>
      </text>
    </comment>
    <comment ref="A1389" authorId="2" shapeId="0" xr:uid="{0C9919FE-A168-450F-9BF0-7518F0DA114C}">
      <text>
        <r>
          <rPr>
            <sz val="11"/>
            <color theme="1"/>
            <rFont val="Calibri"/>
            <family val="2"/>
            <scheme val="minor"/>
          </rPr>
          <t>Introducir un texto con el nombre o referencia de la contratación</t>
        </r>
      </text>
    </comment>
    <comment ref="B1389" authorId="2" shapeId="0" xr:uid="{00000000-0006-0000-0100-00006F050000}">
      <text>
        <r>
          <rPr>
            <sz val="11"/>
            <color theme="1"/>
            <rFont val="Calibri"/>
            <family val="2"/>
            <scheme val="minor"/>
          </rPr>
          <t>Introduzca un texto con la finalidad de la contratación</t>
        </r>
      </text>
    </comment>
    <comment ref="C1389" authorId="2" shapeId="0" xr:uid="{00000000-0006-0000-0100-000070050000}">
      <text>
        <r>
          <rPr>
            <sz val="11"/>
            <color theme="1"/>
            <rFont val="Calibri"/>
            <family val="2"/>
            <scheme val="minor"/>
          </rPr>
          <t>Seleccionar un valor del listado</t>
        </r>
      </text>
    </comment>
    <comment ref="D1389" authorId="2" shapeId="0" xr:uid="{00000000-0006-0000-0100-000071050000}">
      <text>
        <r>
          <rPr>
            <sz val="11"/>
            <color theme="1"/>
            <rFont val="Calibri"/>
            <family val="2"/>
            <scheme val="minor"/>
          </rPr>
          <t>Seleccione el tipo de procedimiento</t>
        </r>
      </text>
    </comment>
    <comment ref="E1389" authorId="2" shapeId="0" xr:uid="{00000000-0006-0000-0100-000072050000}">
      <text>
        <r>
          <rPr>
            <sz val="11"/>
            <color theme="1"/>
            <rFont val="Calibri"/>
            <family val="2"/>
            <scheme val="minor"/>
          </rPr>
          <t>Seleccione un valor de la lista</t>
        </r>
      </text>
    </comment>
    <comment ref="F1389" authorId="2" shapeId="0" xr:uid="{00000000-0006-0000-0100-000073050000}">
      <text>
        <r>
          <rPr>
            <sz val="11"/>
            <color theme="1"/>
            <rFont val="Calibri"/>
            <family val="2"/>
            <scheme val="minor"/>
          </rPr>
          <t>Introduzca el código SNIP</t>
        </r>
      </text>
    </comment>
    <comment ref="C1390" authorId="2" shapeId="0" xr:uid="{00000000-0006-0000-0100-000074050000}">
      <text>
        <r>
          <rPr>
            <sz val="11"/>
            <color theme="1"/>
            <rFont val="Calibri"/>
            <family val="2"/>
            <scheme val="minor"/>
          </rPr>
          <t>Introduzca la fecha de inicio del proceso, en formato dd-mm-aaaa</t>
        </r>
      </text>
    </comment>
    <comment ref="F139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76050000}">
      <text/>
    </comment>
    <comment ref="C1392" authorId="2" shapeId="0" xr:uid="{00000000-0006-0000-0100-000077050000}">
      <text>
        <r>
          <rPr>
            <sz val="11"/>
            <color theme="1"/>
            <rFont val="Calibri"/>
            <family val="2"/>
            <scheme val="minor"/>
          </rPr>
          <t>Introduzca la fecha prevista de adjudicación, en formato dd-mm-aaaa</t>
        </r>
      </text>
    </comment>
    <comment ref="F1392" authorId="1" shapeId="0" xr:uid="{00000000-0006-0000-0100-000078050000}">
      <text/>
    </comment>
    <comment ref="F1393" authorId="1" shapeId="0" xr:uid="{00000000-0006-0000-0100-000079050000}">
      <text/>
    </comment>
    <comment ref="A1395" authorId="2" shapeId="0" xr:uid="{00000000-0006-0000-0100-00007A050000}">
      <text>
        <r>
          <rPr>
            <sz val="11"/>
            <color theme="1"/>
            <rFont val="Calibri"/>
            <family val="2"/>
            <scheme val="minor"/>
          </rPr>
          <t>Introduzca un codigo UNSPSC</t>
        </r>
      </text>
    </comment>
    <comment ref="B1395" authorId="2" shapeId="0" xr:uid="{00000000-0006-0000-0100-00007B050000}">
      <text>
        <r>
          <rPr>
            <sz val="11"/>
            <color theme="1"/>
            <rFont val="Calibri"/>
            <family val="2"/>
            <scheme val="minor"/>
          </rPr>
          <t>Descripción calculada automáticamente a partir de código del artículo</t>
        </r>
      </text>
    </comment>
    <comment ref="C1395" authorId="2" shapeId="0" xr:uid="{00000000-0006-0000-0100-00007C050000}">
      <text>
        <r>
          <rPr>
            <sz val="11"/>
            <color theme="1"/>
            <rFont val="Calibri"/>
            <family val="2"/>
            <scheme val="minor"/>
          </rPr>
          <t>Seleccione un valor de la lista</t>
        </r>
      </text>
    </comment>
    <comment ref="D1395" authorId="2" shapeId="0" xr:uid="{00000000-0006-0000-0100-00007D050000}">
      <text>
        <r>
          <rPr>
            <sz val="11"/>
            <color theme="1"/>
            <rFont val="Calibri"/>
            <family val="2"/>
            <scheme val="minor"/>
          </rPr>
          <t>Introduzca un número con dos decimales como máximo. Debe ser igual o mayor a la "Cantidad Real Consumida"</t>
        </r>
      </text>
    </comment>
    <comment ref="E1395" authorId="2" shapeId="0" xr:uid="{00000000-0006-0000-0100-00007E050000}">
      <text>
        <r>
          <rPr>
            <sz val="11"/>
            <color theme="1"/>
            <rFont val="Calibri"/>
            <family val="2"/>
            <scheme val="minor"/>
          </rPr>
          <t>Introduzca un número con dos decimales como máximo</t>
        </r>
      </text>
    </comment>
    <comment ref="F1395" authorId="2" shapeId="0" xr:uid="{00000000-0006-0000-0100-00007F050000}">
      <text>
        <r>
          <rPr>
            <sz val="11"/>
            <color theme="1"/>
            <rFont val="Calibri"/>
            <family val="2"/>
            <scheme val="minor"/>
          </rPr>
          <t>Monto calculado automáticamente por el sistema</t>
        </r>
      </text>
    </comment>
    <comment ref="A1401" authorId="2" shapeId="0" xr:uid="{B5052990-CA49-49B6-AEF2-E91FEA27B7B3}">
      <text>
        <r>
          <rPr>
            <sz val="11"/>
            <color theme="1"/>
            <rFont val="Calibri"/>
            <family val="2"/>
            <scheme val="minor"/>
          </rPr>
          <t>Introducir un texto con el nombre o referencia de la contratación</t>
        </r>
      </text>
    </comment>
    <comment ref="B1401" authorId="2" shapeId="0" xr:uid="{00000000-0006-0000-0100-000081050000}">
      <text>
        <r>
          <rPr>
            <sz val="11"/>
            <color theme="1"/>
            <rFont val="Calibri"/>
            <family val="2"/>
            <scheme val="minor"/>
          </rPr>
          <t>Introduzca un texto con la finalidad de la contratación</t>
        </r>
      </text>
    </comment>
    <comment ref="C1401" authorId="2" shapeId="0" xr:uid="{00000000-0006-0000-0100-000082050000}">
      <text>
        <r>
          <rPr>
            <sz val="11"/>
            <color theme="1"/>
            <rFont val="Calibri"/>
            <family val="2"/>
            <scheme val="minor"/>
          </rPr>
          <t>Seleccionar un valor del listado</t>
        </r>
      </text>
    </comment>
    <comment ref="D1401" authorId="2" shapeId="0" xr:uid="{00000000-0006-0000-0100-000083050000}">
      <text>
        <r>
          <rPr>
            <sz val="11"/>
            <color theme="1"/>
            <rFont val="Calibri"/>
            <family val="2"/>
            <scheme val="minor"/>
          </rPr>
          <t>Seleccione el tipo de procedimiento</t>
        </r>
      </text>
    </comment>
    <comment ref="E1401" authorId="2" shapeId="0" xr:uid="{00000000-0006-0000-0100-000084050000}">
      <text>
        <r>
          <rPr>
            <sz val="11"/>
            <color theme="1"/>
            <rFont val="Calibri"/>
            <family val="2"/>
            <scheme val="minor"/>
          </rPr>
          <t>Seleccione un valor de la lista</t>
        </r>
      </text>
    </comment>
    <comment ref="F1401" authorId="2" shapeId="0" xr:uid="{00000000-0006-0000-0100-000085050000}">
      <text>
        <r>
          <rPr>
            <sz val="11"/>
            <color theme="1"/>
            <rFont val="Calibri"/>
            <family val="2"/>
            <scheme val="minor"/>
          </rPr>
          <t>Introduzca el código SNIP</t>
        </r>
      </text>
    </comment>
    <comment ref="C1402" authorId="2" shapeId="0" xr:uid="{00000000-0006-0000-0100-000086050000}">
      <text>
        <r>
          <rPr>
            <sz val="11"/>
            <color theme="1"/>
            <rFont val="Calibri"/>
            <family val="2"/>
            <scheme val="minor"/>
          </rPr>
          <t>Introduzca la fecha de inicio del proceso, en formato dd-mm-aaaa</t>
        </r>
      </text>
    </comment>
    <comment ref="F140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00000000-0006-0000-0100-000088050000}">
      <text/>
    </comment>
    <comment ref="C1404" authorId="2" shapeId="0" xr:uid="{00000000-0006-0000-0100-000089050000}">
      <text>
        <r>
          <rPr>
            <sz val="11"/>
            <color theme="1"/>
            <rFont val="Calibri"/>
            <family val="2"/>
            <scheme val="minor"/>
          </rPr>
          <t>Introduzca la fecha prevista de adjudicación, en formato dd-mm-aaaa</t>
        </r>
      </text>
    </comment>
    <comment ref="F1404" authorId="1" shapeId="0" xr:uid="{00000000-0006-0000-0100-00008A050000}">
      <text/>
    </comment>
    <comment ref="F1405" authorId="1" shapeId="0" xr:uid="{00000000-0006-0000-0100-00008B050000}">
      <text/>
    </comment>
    <comment ref="A1407" authorId="2" shapeId="0" xr:uid="{00000000-0006-0000-0100-00008C050000}">
      <text>
        <r>
          <rPr>
            <sz val="11"/>
            <color theme="1"/>
            <rFont val="Calibri"/>
            <family val="2"/>
            <scheme val="minor"/>
          </rPr>
          <t>Introduzca un codigo UNSPSC</t>
        </r>
      </text>
    </comment>
    <comment ref="B1407" authorId="2" shapeId="0" xr:uid="{00000000-0006-0000-0100-00008D050000}">
      <text>
        <r>
          <rPr>
            <sz val="11"/>
            <color theme="1"/>
            <rFont val="Calibri"/>
            <family val="2"/>
            <scheme val="minor"/>
          </rPr>
          <t>Descripción calculada automáticamente a partir de código del artículo</t>
        </r>
      </text>
    </comment>
    <comment ref="C1407" authorId="2" shapeId="0" xr:uid="{00000000-0006-0000-0100-00008E050000}">
      <text>
        <r>
          <rPr>
            <sz val="11"/>
            <color theme="1"/>
            <rFont val="Calibri"/>
            <family val="2"/>
            <scheme val="minor"/>
          </rPr>
          <t>Seleccione un valor de la lista</t>
        </r>
      </text>
    </comment>
    <comment ref="D1407" authorId="2" shapeId="0" xr:uid="{00000000-0006-0000-0100-00008F050000}">
      <text>
        <r>
          <rPr>
            <sz val="11"/>
            <color theme="1"/>
            <rFont val="Calibri"/>
            <family val="2"/>
            <scheme val="minor"/>
          </rPr>
          <t>Introduzca un número con dos decimales como máximo. Debe ser igual o mayor a la "Cantidad Real Consumida"</t>
        </r>
      </text>
    </comment>
    <comment ref="E1407" authorId="2" shapeId="0" xr:uid="{00000000-0006-0000-0100-000090050000}">
      <text>
        <r>
          <rPr>
            <sz val="11"/>
            <color theme="1"/>
            <rFont val="Calibri"/>
            <family val="2"/>
            <scheme val="minor"/>
          </rPr>
          <t>Introduzca un número con dos decimales como máximo</t>
        </r>
      </text>
    </comment>
    <comment ref="F1407" authorId="2" shapeId="0" xr:uid="{00000000-0006-0000-0100-000091050000}">
      <text>
        <r>
          <rPr>
            <sz val="11"/>
            <color theme="1"/>
            <rFont val="Calibri"/>
            <family val="2"/>
            <scheme val="minor"/>
          </rPr>
          <t>Monto calculado automáticamente por el sistema</t>
        </r>
      </text>
    </comment>
    <comment ref="A1413" authorId="2" shapeId="0" xr:uid="{00000000-0006-0000-0100-000092050000}">
      <text>
        <r>
          <rPr>
            <sz val="11"/>
            <color theme="1"/>
            <rFont val="Calibri"/>
            <family val="2"/>
            <scheme val="minor"/>
          </rPr>
          <t>Introducir un texto con el nombre o referencia de la contratación</t>
        </r>
      </text>
    </comment>
    <comment ref="B1413" authorId="2" shapeId="0" xr:uid="{00000000-0006-0000-0100-000093050000}">
      <text>
        <r>
          <rPr>
            <sz val="11"/>
            <color theme="1"/>
            <rFont val="Calibri"/>
            <family val="2"/>
            <scheme val="minor"/>
          </rPr>
          <t>Introduzca un texto con la finalidad de la contratación</t>
        </r>
      </text>
    </comment>
    <comment ref="C1413" authorId="2" shapeId="0" xr:uid="{00000000-0006-0000-0100-000094050000}">
      <text>
        <r>
          <rPr>
            <sz val="11"/>
            <color theme="1"/>
            <rFont val="Calibri"/>
            <family val="2"/>
            <scheme val="minor"/>
          </rPr>
          <t>Seleccionar un valor del listado</t>
        </r>
      </text>
    </comment>
    <comment ref="D1413" authorId="2" shapeId="0" xr:uid="{00000000-0006-0000-0100-000095050000}">
      <text>
        <r>
          <rPr>
            <sz val="11"/>
            <color theme="1"/>
            <rFont val="Calibri"/>
            <family val="2"/>
            <scheme val="minor"/>
          </rPr>
          <t>Seleccione el tipo de procedimiento</t>
        </r>
      </text>
    </comment>
    <comment ref="E1413" authorId="2" shapeId="0" xr:uid="{00000000-0006-0000-0100-000096050000}">
      <text>
        <r>
          <rPr>
            <sz val="11"/>
            <color theme="1"/>
            <rFont val="Calibri"/>
            <family val="2"/>
            <scheme val="minor"/>
          </rPr>
          <t>Seleccione un valor de la lista</t>
        </r>
      </text>
    </comment>
    <comment ref="F1413" authorId="2" shapeId="0" xr:uid="{00000000-0006-0000-0100-000097050000}">
      <text>
        <r>
          <rPr>
            <sz val="11"/>
            <color theme="1"/>
            <rFont val="Calibri"/>
            <family val="2"/>
            <scheme val="minor"/>
          </rPr>
          <t>Introduzca el código SNIP</t>
        </r>
      </text>
    </comment>
    <comment ref="C1414" authorId="2" shapeId="0" xr:uid="{00000000-0006-0000-0100-000098050000}">
      <text>
        <r>
          <rPr>
            <sz val="11"/>
            <color theme="1"/>
            <rFont val="Calibri"/>
            <family val="2"/>
            <scheme val="minor"/>
          </rPr>
          <t>Introduzca la fecha de inicio del proceso, en formato dd-mm-aaaa</t>
        </r>
      </text>
    </comment>
    <comment ref="F141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xr:uid="{00000000-0006-0000-0100-00009A050000}">
      <text/>
    </comment>
    <comment ref="C1416" authorId="2" shapeId="0" xr:uid="{00000000-0006-0000-0100-00009B050000}">
      <text>
        <r>
          <rPr>
            <sz val="11"/>
            <color theme="1"/>
            <rFont val="Calibri"/>
            <family val="2"/>
            <scheme val="minor"/>
          </rPr>
          <t>Introduzca la fecha prevista de adjudicación, en formato dd-mm-aaaa</t>
        </r>
      </text>
    </comment>
    <comment ref="F1416" authorId="1" shapeId="0" xr:uid="{00000000-0006-0000-0100-00009C050000}">
      <text/>
    </comment>
    <comment ref="F1417" authorId="1" shapeId="0" xr:uid="{00000000-0006-0000-0100-00009D050000}">
      <text/>
    </comment>
    <comment ref="A1419" authorId="2" shapeId="0" xr:uid="{00000000-0006-0000-0100-00009E050000}">
      <text>
        <r>
          <rPr>
            <sz val="11"/>
            <color theme="1"/>
            <rFont val="Calibri"/>
            <family val="2"/>
            <scheme val="minor"/>
          </rPr>
          <t>Introduzca un codigo UNSPSC</t>
        </r>
      </text>
    </comment>
    <comment ref="B1419" authorId="2" shapeId="0" xr:uid="{00000000-0006-0000-0100-00009F050000}">
      <text>
        <r>
          <rPr>
            <sz val="11"/>
            <color theme="1"/>
            <rFont val="Calibri"/>
            <family val="2"/>
            <scheme val="minor"/>
          </rPr>
          <t>Descripción calculada automáticamente a partir de código del artículo</t>
        </r>
      </text>
    </comment>
    <comment ref="C1419" authorId="2" shapeId="0" xr:uid="{00000000-0006-0000-0100-0000A0050000}">
      <text>
        <r>
          <rPr>
            <sz val="11"/>
            <color theme="1"/>
            <rFont val="Calibri"/>
            <family val="2"/>
            <scheme val="minor"/>
          </rPr>
          <t>Seleccione un valor de la lista</t>
        </r>
      </text>
    </comment>
    <comment ref="D1419" authorId="2" shapeId="0" xr:uid="{00000000-0006-0000-0100-0000A1050000}">
      <text>
        <r>
          <rPr>
            <sz val="11"/>
            <color theme="1"/>
            <rFont val="Calibri"/>
            <family val="2"/>
            <scheme val="minor"/>
          </rPr>
          <t>Introduzca un número con dos decimales como máximo. Debe ser igual o mayor a la "Cantidad Real Consumida"</t>
        </r>
      </text>
    </comment>
    <comment ref="E1419" authorId="2" shapeId="0" xr:uid="{00000000-0006-0000-0100-0000A2050000}">
      <text>
        <r>
          <rPr>
            <sz val="11"/>
            <color theme="1"/>
            <rFont val="Calibri"/>
            <family val="2"/>
            <scheme val="minor"/>
          </rPr>
          <t>Introduzca un número con dos decimales como máximo</t>
        </r>
      </text>
    </comment>
    <comment ref="F1419" authorId="2" shapeId="0" xr:uid="{00000000-0006-0000-0100-0000A3050000}">
      <text>
        <r>
          <rPr>
            <sz val="11"/>
            <color theme="1"/>
            <rFont val="Calibri"/>
            <family val="2"/>
            <scheme val="minor"/>
          </rPr>
          <t>Monto calculado automáticamente por el sistema</t>
        </r>
      </text>
    </comment>
    <comment ref="A1427" authorId="2" shapeId="0" xr:uid="{A01F8A5C-669F-481F-813F-0E4403A2C20F}">
      <text>
        <r>
          <rPr>
            <sz val="11"/>
            <color theme="1"/>
            <rFont val="Calibri"/>
            <family val="2"/>
            <scheme val="minor"/>
          </rPr>
          <t>Introducir un texto con el nombre o referencia de la contratación</t>
        </r>
      </text>
    </comment>
    <comment ref="B1427" authorId="2" shapeId="0" xr:uid="{00000000-0006-0000-0100-0000A5050000}">
      <text>
        <r>
          <rPr>
            <sz val="11"/>
            <color theme="1"/>
            <rFont val="Calibri"/>
            <family val="2"/>
            <scheme val="minor"/>
          </rPr>
          <t>Introduzca un texto con la finalidad de la contratación</t>
        </r>
      </text>
    </comment>
    <comment ref="C1427" authorId="2" shapeId="0" xr:uid="{00000000-0006-0000-0100-0000A6050000}">
      <text>
        <r>
          <rPr>
            <sz val="11"/>
            <color theme="1"/>
            <rFont val="Calibri"/>
            <family val="2"/>
            <scheme val="minor"/>
          </rPr>
          <t>Seleccionar un valor del listado</t>
        </r>
      </text>
    </comment>
    <comment ref="D1427" authorId="2" shapeId="0" xr:uid="{00000000-0006-0000-0100-0000A7050000}">
      <text>
        <r>
          <rPr>
            <sz val="11"/>
            <color theme="1"/>
            <rFont val="Calibri"/>
            <family val="2"/>
            <scheme val="minor"/>
          </rPr>
          <t>Seleccione el tipo de procedimiento</t>
        </r>
      </text>
    </comment>
    <comment ref="E1427" authorId="2" shapeId="0" xr:uid="{00000000-0006-0000-0100-0000A8050000}">
      <text>
        <r>
          <rPr>
            <sz val="11"/>
            <color theme="1"/>
            <rFont val="Calibri"/>
            <family val="2"/>
            <scheme val="minor"/>
          </rPr>
          <t>Seleccione un valor de la lista</t>
        </r>
      </text>
    </comment>
    <comment ref="F1427" authorId="2" shapeId="0" xr:uid="{00000000-0006-0000-0100-0000A9050000}">
      <text>
        <r>
          <rPr>
            <sz val="11"/>
            <color theme="1"/>
            <rFont val="Calibri"/>
            <family val="2"/>
            <scheme val="minor"/>
          </rPr>
          <t>Introduzca el código SNIP</t>
        </r>
      </text>
    </comment>
    <comment ref="C1428" authorId="2" shapeId="0" xr:uid="{00000000-0006-0000-0100-0000AA050000}">
      <text>
        <r>
          <rPr>
            <sz val="11"/>
            <color theme="1"/>
            <rFont val="Calibri"/>
            <family val="2"/>
            <scheme val="minor"/>
          </rPr>
          <t>Introduzca la fecha de inicio del proceso, en formato dd-mm-aaaa</t>
        </r>
      </text>
    </comment>
    <comment ref="F1428"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AC050000}">
      <text/>
    </comment>
    <comment ref="C1430" authorId="2" shapeId="0" xr:uid="{00000000-0006-0000-0100-0000AD050000}">
      <text>
        <r>
          <rPr>
            <sz val="11"/>
            <color theme="1"/>
            <rFont val="Calibri"/>
            <family val="2"/>
            <scheme val="minor"/>
          </rPr>
          <t>Introduzca la fecha prevista de adjudicación, en formato dd-mm-aaaa</t>
        </r>
      </text>
    </comment>
    <comment ref="F1430" authorId="1" shapeId="0" xr:uid="{00000000-0006-0000-0100-0000AE050000}">
      <text/>
    </comment>
    <comment ref="F1431" authorId="1" shapeId="0" xr:uid="{00000000-0006-0000-0100-0000AF050000}">
      <text/>
    </comment>
    <comment ref="A1433" authorId="2" shapeId="0" xr:uid="{00000000-0006-0000-0100-0000B0050000}">
      <text>
        <r>
          <rPr>
            <sz val="11"/>
            <color theme="1"/>
            <rFont val="Calibri"/>
            <family val="2"/>
            <scheme val="minor"/>
          </rPr>
          <t>Introduzca un codigo UNSPSC</t>
        </r>
      </text>
    </comment>
    <comment ref="B1433" authorId="2" shapeId="0" xr:uid="{00000000-0006-0000-0100-0000B1050000}">
      <text>
        <r>
          <rPr>
            <sz val="11"/>
            <color theme="1"/>
            <rFont val="Calibri"/>
            <family val="2"/>
            <scheme val="minor"/>
          </rPr>
          <t>Descripción calculada automáticamente a partir de código del artículo</t>
        </r>
      </text>
    </comment>
    <comment ref="C1433" authorId="2" shapeId="0" xr:uid="{00000000-0006-0000-0100-0000B2050000}">
      <text>
        <r>
          <rPr>
            <sz val="11"/>
            <color theme="1"/>
            <rFont val="Calibri"/>
            <family val="2"/>
            <scheme val="minor"/>
          </rPr>
          <t>Seleccione un valor de la lista</t>
        </r>
      </text>
    </comment>
    <comment ref="D1433" authorId="2" shapeId="0" xr:uid="{00000000-0006-0000-0100-0000B3050000}">
      <text>
        <r>
          <rPr>
            <sz val="11"/>
            <color theme="1"/>
            <rFont val="Calibri"/>
            <family val="2"/>
            <scheme val="minor"/>
          </rPr>
          <t>Introduzca un número con dos decimales como máximo. Debe ser igual o mayor a la "Cantidad Real Consumida"</t>
        </r>
      </text>
    </comment>
    <comment ref="E1433" authorId="2" shapeId="0" xr:uid="{00000000-0006-0000-0100-0000B4050000}">
      <text>
        <r>
          <rPr>
            <sz val="11"/>
            <color theme="1"/>
            <rFont val="Calibri"/>
            <family val="2"/>
            <scheme val="minor"/>
          </rPr>
          <t>Introduzca un número con dos decimales como máximo</t>
        </r>
      </text>
    </comment>
    <comment ref="F1433" authorId="2" shapeId="0" xr:uid="{00000000-0006-0000-0100-0000B5050000}">
      <text>
        <r>
          <rPr>
            <sz val="11"/>
            <color theme="1"/>
            <rFont val="Calibri"/>
            <family val="2"/>
            <scheme val="minor"/>
          </rPr>
          <t>Monto calculado automáticamente por el sistema</t>
        </r>
      </text>
    </comment>
    <comment ref="A1439" authorId="2" shapeId="0" xr:uid="{00000000-0006-0000-0100-0000B6050000}">
      <text>
        <r>
          <rPr>
            <sz val="11"/>
            <color theme="1"/>
            <rFont val="Calibri"/>
            <family val="2"/>
            <scheme val="minor"/>
          </rPr>
          <t>Introducir un texto con el nombre o referencia de la contratación</t>
        </r>
      </text>
    </comment>
    <comment ref="B1439" authorId="2" shapeId="0" xr:uid="{00000000-0006-0000-0100-0000B7050000}">
      <text>
        <r>
          <rPr>
            <sz val="11"/>
            <color theme="1"/>
            <rFont val="Calibri"/>
            <family val="2"/>
            <scheme val="minor"/>
          </rPr>
          <t>Introduzca un texto con la finalidad de la contratación</t>
        </r>
      </text>
    </comment>
    <comment ref="C1439" authorId="2" shapeId="0" xr:uid="{00000000-0006-0000-0100-0000B8050000}">
      <text>
        <r>
          <rPr>
            <sz val="11"/>
            <color theme="1"/>
            <rFont val="Calibri"/>
            <family val="2"/>
            <scheme val="minor"/>
          </rPr>
          <t>Seleccionar un valor del listado</t>
        </r>
      </text>
    </comment>
    <comment ref="D1439" authorId="2" shapeId="0" xr:uid="{00000000-0006-0000-0100-0000B9050000}">
      <text>
        <r>
          <rPr>
            <sz val="11"/>
            <color theme="1"/>
            <rFont val="Calibri"/>
            <family val="2"/>
            <scheme val="minor"/>
          </rPr>
          <t>Seleccione el tipo de procedimiento</t>
        </r>
      </text>
    </comment>
    <comment ref="E1439" authorId="2" shapeId="0" xr:uid="{00000000-0006-0000-0100-0000BA050000}">
      <text>
        <r>
          <rPr>
            <sz val="11"/>
            <color theme="1"/>
            <rFont val="Calibri"/>
            <family val="2"/>
            <scheme val="minor"/>
          </rPr>
          <t>Seleccione un valor de la lista</t>
        </r>
      </text>
    </comment>
    <comment ref="F1439" authorId="2" shapeId="0" xr:uid="{00000000-0006-0000-0100-0000BB050000}">
      <text>
        <r>
          <rPr>
            <sz val="11"/>
            <color theme="1"/>
            <rFont val="Calibri"/>
            <family val="2"/>
            <scheme val="minor"/>
          </rPr>
          <t>Introduzca el código SNIP</t>
        </r>
      </text>
    </comment>
    <comment ref="C1440" authorId="2" shapeId="0" xr:uid="{00000000-0006-0000-0100-0000BC050000}">
      <text>
        <r>
          <rPr>
            <sz val="11"/>
            <color theme="1"/>
            <rFont val="Calibri"/>
            <family val="2"/>
            <scheme val="minor"/>
          </rPr>
          <t>Introduzca la fecha de inicio del proceso, en formato dd-mm-aaaa</t>
        </r>
      </text>
    </comment>
    <comment ref="F1440"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BE050000}">
      <text/>
    </comment>
    <comment ref="C1442" authorId="2" shapeId="0" xr:uid="{00000000-0006-0000-0100-0000BF050000}">
      <text>
        <r>
          <rPr>
            <sz val="11"/>
            <color theme="1"/>
            <rFont val="Calibri"/>
            <family val="2"/>
            <scheme val="minor"/>
          </rPr>
          <t>Introduzca la fecha prevista de adjudicación, en formato dd-mm-aaaa</t>
        </r>
      </text>
    </comment>
    <comment ref="F1442" authorId="1" shapeId="0" xr:uid="{00000000-0006-0000-0100-0000C0050000}">
      <text/>
    </comment>
    <comment ref="F1443" authorId="1" shapeId="0" xr:uid="{00000000-0006-0000-0100-0000C1050000}">
      <text/>
    </comment>
    <comment ref="A1445" authorId="2" shapeId="0" xr:uid="{00000000-0006-0000-0100-0000C2050000}">
      <text>
        <r>
          <rPr>
            <sz val="11"/>
            <color theme="1"/>
            <rFont val="Calibri"/>
            <family val="2"/>
            <scheme val="minor"/>
          </rPr>
          <t>Introduzca un codigo UNSPSC</t>
        </r>
      </text>
    </comment>
    <comment ref="B1445" authorId="2" shapeId="0" xr:uid="{00000000-0006-0000-0100-0000C3050000}">
      <text>
        <r>
          <rPr>
            <sz val="11"/>
            <color theme="1"/>
            <rFont val="Calibri"/>
            <family val="2"/>
            <scheme val="minor"/>
          </rPr>
          <t>Descripción calculada automáticamente a partir de código del artículo</t>
        </r>
      </text>
    </comment>
    <comment ref="C1445" authorId="2" shapeId="0" xr:uid="{00000000-0006-0000-0100-0000C4050000}">
      <text>
        <r>
          <rPr>
            <sz val="11"/>
            <color theme="1"/>
            <rFont val="Calibri"/>
            <family val="2"/>
            <scheme val="minor"/>
          </rPr>
          <t>Seleccione un valor de la lista</t>
        </r>
      </text>
    </comment>
    <comment ref="D1445" authorId="2" shapeId="0" xr:uid="{00000000-0006-0000-0100-0000C5050000}">
      <text>
        <r>
          <rPr>
            <sz val="11"/>
            <color theme="1"/>
            <rFont val="Calibri"/>
            <family val="2"/>
            <scheme val="minor"/>
          </rPr>
          <t>Introduzca un número con dos decimales como máximo. Debe ser igual o mayor a la "Cantidad Real Consumida"</t>
        </r>
      </text>
    </comment>
    <comment ref="E1445" authorId="2" shapeId="0" xr:uid="{00000000-0006-0000-0100-0000C6050000}">
      <text>
        <r>
          <rPr>
            <sz val="11"/>
            <color theme="1"/>
            <rFont val="Calibri"/>
            <family val="2"/>
            <scheme val="minor"/>
          </rPr>
          <t>Introduzca un número con dos decimales como máximo</t>
        </r>
      </text>
    </comment>
    <comment ref="F1445" authorId="2" shapeId="0" xr:uid="{00000000-0006-0000-0100-0000C7050000}">
      <text>
        <r>
          <rPr>
            <sz val="11"/>
            <color theme="1"/>
            <rFont val="Calibri"/>
            <family val="2"/>
            <scheme val="minor"/>
          </rPr>
          <t>Monto calculado automáticamente por el sistema</t>
        </r>
      </text>
    </comment>
    <comment ref="A1454" authorId="2" shapeId="0" xr:uid="{00000000-0006-0000-0100-0000C8050000}">
      <text>
        <r>
          <rPr>
            <sz val="11"/>
            <color theme="1"/>
            <rFont val="Calibri"/>
            <family val="2"/>
            <scheme val="minor"/>
          </rPr>
          <t>Introducir un texto con el nombre o referencia de la contratación</t>
        </r>
      </text>
    </comment>
    <comment ref="B1454" authorId="2" shapeId="0" xr:uid="{00000000-0006-0000-0100-0000C9050000}">
      <text>
        <r>
          <rPr>
            <sz val="11"/>
            <color theme="1"/>
            <rFont val="Calibri"/>
            <family val="2"/>
            <scheme val="minor"/>
          </rPr>
          <t>Introduzca un texto con la finalidad de la contratación</t>
        </r>
      </text>
    </comment>
    <comment ref="C1454" authorId="2" shapeId="0" xr:uid="{00000000-0006-0000-0100-0000CA050000}">
      <text>
        <r>
          <rPr>
            <sz val="11"/>
            <color theme="1"/>
            <rFont val="Calibri"/>
            <family val="2"/>
            <scheme val="minor"/>
          </rPr>
          <t>Seleccionar un valor del listado</t>
        </r>
      </text>
    </comment>
    <comment ref="D1454" authorId="2" shapeId="0" xr:uid="{00000000-0006-0000-0100-0000CB050000}">
      <text>
        <r>
          <rPr>
            <sz val="11"/>
            <color theme="1"/>
            <rFont val="Calibri"/>
            <family val="2"/>
            <scheme val="minor"/>
          </rPr>
          <t>Seleccione el tipo de procedimiento</t>
        </r>
      </text>
    </comment>
    <comment ref="E1454" authorId="2" shapeId="0" xr:uid="{00000000-0006-0000-0100-0000CC050000}">
      <text>
        <r>
          <rPr>
            <sz val="11"/>
            <color theme="1"/>
            <rFont val="Calibri"/>
            <family val="2"/>
            <scheme val="minor"/>
          </rPr>
          <t>Seleccione un valor de la lista</t>
        </r>
      </text>
    </comment>
    <comment ref="F1454" authorId="2" shapeId="0" xr:uid="{00000000-0006-0000-0100-0000CD050000}">
      <text>
        <r>
          <rPr>
            <sz val="11"/>
            <color theme="1"/>
            <rFont val="Calibri"/>
            <family val="2"/>
            <scheme val="minor"/>
          </rPr>
          <t>Introduzca el código SNIP</t>
        </r>
      </text>
    </comment>
    <comment ref="C1455" authorId="2" shapeId="0" xr:uid="{00000000-0006-0000-0100-0000CE050000}">
      <text>
        <r>
          <rPr>
            <sz val="11"/>
            <color theme="1"/>
            <rFont val="Calibri"/>
            <family val="2"/>
            <scheme val="minor"/>
          </rPr>
          <t>Introduzca la fecha de inicio del proceso, en formato dd-mm-aaaa</t>
        </r>
      </text>
    </comment>
    <comment ref="F1455"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D0050000}">
      <text/>
    </comment>
    <comment ref="C1457" authorId="2" shapeId="0" xr:uid="{00000000-0006-0000-0100-0000D1050000}">
      <text>
        <r>
          <rPr>
            <sz val="11"/>
            <color theme="1"/>
            <rFont val="Calibri"/>
            <family val="2"/>
            <scheme val="minor"/>
          </rPr>
          <t>Introduzca la fecha prevista de adjudicación, en formato dd-mm-aaaa</t>
        </r>
      </text>
    </comment>
    <comment ref="F1457" authorId="1" shapeId="0" xr:uid="{00000000-0006-0000-0100-0000D2050000}">
      <text/>
    </comment>
    <comment ref="F1458" authorId="1" shapeId="0" xr:uid="{00000000-0006-0000-0100-0000D3050000}">
      <text/>
    </comment>
    <comment ref="A1460" authorId="2" shapeId="0" xr:uid="{00000000-0006-0000-0100-0000D4050000}">
      <text>
        <r>
          <rPr>
            <sz val="11"/>
            <color theme="1"/>
            <rFont val="Calibri"/>
            <family val="2"/>
            <scheme val="minor"/>
          </rPr>
          <t>Introduzca un codigo UNSPSC</t>
        </r>
      </text>
    </comment>
    <comment ref="B1460" authorId="2" shapeId="0" xr:uid="{00000000-0006-0000-0100-0000D5050000}">
      <text>
        <r>
          <rPr>
            <sz val="11"/>
            <color theme="1"/>
            <rFont val="Calibri"/>
            <family val="2"/>
            <scheme val="minor"/>
          </rPr>
          <t>Descripción calculada automáticamente a partir de código del artículo</t>
        </r>
      </text>
    </comment>
    <comment ref="C1460" authorId="2" shapeId="0" xr:uid="{00000000-0006-0000-0100-0000D6050000}">
      <text>
        <r>
          <rPr>
            <sz val="11"/>
            <color theme="1"/>
            <rFont val="Calibri"/>
            <family val="2"/>
            <scheme val="minor"/>
          </rPr>
          <t>Seleccione un valor de la lista</t>
        </r>
      </text>
    </comment>
    <comment ref="D1460" authorId="2" shapeId="0" xr:uid="{00000000-0006-0000-0100-0000D7050000}">
      <text>
        <r>
          <rPr>
            <sz val="11"/>
            <color theme="1"/>
            <rFont val="Calibri"/>
            <family val="2"/>
            <scheme val="minor"/>
          </rPr>
          <t>Introduzca un número con dos decimales como máximo. Debe ser igual o mayor a la "Cantidad Real Consumida"</t>
        </r>
      </text>
    </comment>
    <comment ref="E1460" authorId="2" shapeId="0" xr:uid="{00000000-0006-0000-0100-0000D8050000}">
      <text>
        <r>
          <rPr>
            <sz val="11"/>
            <color theme="1"/>
            <rFont val="Calibri"/>
            <family val="2"/>
            <scheme val="minor"/>
          </rPr>
          <t>Introduzca un número con dos decimales como máximo</t>
        </r>
      </text>
    </comment>
    <comment ref="F1460" authorId="2" shapeId="0" xr:uid="{00000000-0006-0000-0100-0000D9050000}">
      <text>
        <r>
          <rPr>
            <sz val="11"/>
            <color theme="1"/>
            <rFont val="Calibri"/>
            <family val="2"/>
            <scheme val="minor"/>
          </rPr>
          <t>Monto calculado automáticamente por el sistema</t>
        </r>
      </text>
    </comment>
    <comment ref="A1471" authorId="2" shapeId="0" xr:uid="{00000000-0006-0000-0100-0000DA050000}">
      <text>
        <r>
          <rPr>
            <sz val="11"/>
            <color theme="1"/>
            <rFont val="Calibri"/>
            <family val="2"/>
            <scheme val="minor"/>
          </rPr>
          <t>Introducir un texto con el nombre o referencia de la contratación</t>
        </r>
      </text>
    </comment>
    <comment ref="B1471" authorId="2" shapeId="0" xr:uid="{00000000-0006-0000-0100-0000DB050000}">
      <text>
        <r>
          <rPr>
            <sz val="11"/>
            <color theme="1"/>
            <rFont val="Calibri"/>
            <family val="2"/>
            <scheme val="minor"/>
          </rPr>
          <t>Introduzca un texto con la finalidad de la contratación</t>
        </r>
      </text>
    </comment>
    <comment ref="C1471" authorId="2" shapeId="0" xr:uid="{00000000-0006-0000-0100-0000DC050000}">
      <text>
        <r>
          <rPr>
            <sz val="11"/>
            <color theme="1"/>
            <rFont val="Calibri"/>
            <family val="2"/>
            <scheme val="minor"/>
          </rPr>
          <t>Seleccionar un valor del listado</t>
        </r>
      </text>
    </comment>
    <comment ref="D1471" authorId="2" shapeId="0" xr:uid="{00000000-0006-0000-0100-0000DD050000}">
      <text>
        <r>
          <rPr>
            <sz val="11"/>
            <color theme="1"/>
            <rFont val="Calibri"/>
            <family val="2"/>
            <scheme val="minor"/>
          </rPr>
          <t>Seleccione el tipo de procedimiento</t>
        </r>
      </text>
    </comment>
    <comment ref="E1471" authorId="2" shapeId="0" xr:uid="{00000000-0006-0000-0100-0000DE050000}">
      <text>
        <r>
          <rPr>
            <sz val="11"/>
            <color theme="1"/>
            <rFont val="Calibri"/>
            <family val="2"/>
            <scheme val="minor"/>
          </rPr>
          <t>Seleccione un valor de la lista</t>
        </r>
      </text>
    </comment>
    <comment ref="F1471" authorId="2" shapeId="0" xr:uid="{00000000-0006-0000-0100-0000DF050000}">
      <text>
        <r>
          <rPr>
            <sz val="11"/>
            <color theme="1"/>
            <rFont val="Calibri"/>
            <family val="2"/>
            <scheme val="minor"/>
          </rPr>
          <t>Introduzca el código SNIP</t>
        </r>
      </text>
    </comment>
    <comment ref="C1472" authorId="2" shapeId="0" xr:uid="{00000000-0006-0000-0100-0000E0050000}">
      <text>
        <r>
          <rPr>
            <sz val="11"/>
            <color theme="1"/>
            <rFont val="Calibri"/>
            <family val="2"/>
            <scheme val="minor"/>
          </rPr>
          <t>Introduzca la fecha de inicio del proceso, en formato dd-mm-aaaa</t>
        </r>
      </text>
    </comment>
    <comment ref="F147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1" shapeId="0" xr:uid="{00000000-0006-0000-0100-0000E2050000}">
      <text/>
    </comment>
    <comment ref="C1474" authorId="2" shapeId="0" xr:uid="{00000000-0006-0000-0100-0000E3050000}">
      <text>
        <r>
          <rPr>
            <sz val="11"/>
            <color theme="1"/>
            <rFont val="Calibri"/>
            <family val="2"/>
            <scheme val="minor"/>
          </rPr>
          <t>Introduzca la fecha prevista de adjudicación, en formato dd-mm-aaaa</t>
        </r>
      </text>
    </comment>
    <comment ref="F1474" authorId="1" shapeId="0" xr:uid="{00000000-0006-0000-0100-0000E4050000}">
      <text/>
    </comment>
    <comment ref="F1475" authorId="1" shapeId="0" xr:uid="{00000000-0006-0000-0100-0000E5050000}">
      <text/>
    </comment>
    <comment ref="A1477" authorId="2" shapeId="0" xr:uid="{00000000-0006-0000-0100-0000E6050000}">
      <text>
        <r>
          <rPr>
            <sz val="11"/>
            <color theme="1"/>
            <rFont val="Calibri"/>
            <family val="2"/>
            <scheme val="minor"/>
          </rPr>
          <t>Introduzca un codigo UNSPSC</t>
        </r>
      </text>
    </comment>
    <comment ref="B1477" authorId="2" shapeId="0" xr:uid="{00000000-0006-0000-0100-0000E7050000}">
      <text>
        <r>
          <rPr>
            <sz val="11"/>
            <color theme="1"/>
            <rFont val="Calibri"/>
            <family val="2"/>
            <scheme val="minor"/>
          </rPr>
          <t>Descripción calculada automáticamente a partir de código del artículo</t>
        </r>
      </text>
    </comment>
    <comment ref="C1477" authorId="2" shapeId="0" xr:uid="{00000000-0006-0000-0100-0000E8050000}">
      <text>
        <r>
          <rPr>
            <sz val="11"/>
            <color theme="1"/>
            <rFont val="Calibri"/>
            <family val="2"/>
            <scheme val="minor"/>
          </rPr>
          <t>Seleccione un valor de la lista</t>
        </r>
      </text>
    </comment>
    <comment ref="D1477" authorId="2" shapeId="0" xr:uid="{00000000-0006-0000-0100-0000E9050000}">
      <text>
        <r>
          <rPr>
            <sz val="11"/>
            <color theme="1"/>
            <rFont val="Calibri"/>
            <family val="2"/>
            <scheme val="minor"/>
          </rPr>
          <t>Introduzca un número con dos decimales como máximo. Debe ser igual o mayor a la "Cantidad Real Consumida"</t>
        </r>
      </text>
    </comment>
    <comment ref="E1477" authorId="2" shapeId="0" xr:uid="{00000000-0006-0000-0100-0000EA050000}">
      <text>
        <r>
          <rPr>
            <sz val="11"/>
            <color theme="1"/>
            <rFont val="Calibri"/>
            <family val="2"/>
            <scheme val="minor"/>
          </rPr>
          <t>Introduzca un número con dos decimales como máximo</t>
        </r>
      </text>
    </comment>
    <comment ref="F1477" authorId="2" shapeId="0" xr:uid="{00000000-0006-0000-0100-0000EB050000}">
      <text>
        <r>
          <rPr>
            <sz val="11"/>
            <color theme="1"/>
            <rFont val="Calibri"/>
            <family val="2"/>
            <scheme val="minor"/>
          </rPr>
          <t>Monto calculado automáticamente por el sistema</t>
        </r>
      </text>
    </comment>
    <comment ref="A1484" authorId="2" shapeId="0" xr:uid="{00000000-0006-0000-0100-0000EC050000}">
      <text>
        <r>
          <rPr>
            <sz val="11"/>
            <color theme="1"/>
            <rFont val="Calibri"/>
            <family val="2"/>
            <scheme val="minor"/>
          </rPr>
          <t>Introducir un texto con el nombre o referencia de la contratación</t>
        </r>
      </text>
    </comment>
    <comment ref="B1484" authorId="2" shapeId="0" xr:uid="{00000000-0006-0000-0100-0000ED050000}">
      <text>
        <r>
          <rPr>
            <sz val="11"/>
            <color theme="1"/>
            <rFont val="Calibri"/>
            <family val="2"/>
            <scheme val="minor"/>
          </rPr>
          <t>Introduzca un texto con la finalidad de la contratación</t>
        </r>
      </text>
    </comment>
    <comment ref="C1484" authorId="2" shapeId="0" xr:uid="{00000000-0006-0000-0100-0000EE050000}">
      <text>
        <r>
          <rPr>
            <sz val="11"/>
            <color theme="1"/>
            <rFont val="Calibri"/>
            <family val="2"/>
            <scheme val="minor"/>
          </rPr>
          <t>Seleccionar un valor del listado</t>
        </r>
      </text>
    </comment>
    <comment ref="D1484" authorId="2" shapeId="0" xr:uid="{00000000-0006-0000-0100-0000EF050000}">
      <text>
        <r>
          <rPr>
            <sz val="11"/>
            <color theme="1"/>
            <rFont val="Calibri"/>
            <family val="2"/>
            <scheme val="minor"/>
          </rPr>
          <t>Seleccione el tipo de procedimiento</t>
        </r>
      </text>
    </comment>
    <comment ref="E1484" authorId="2" shapeId="0" xr:uid="{00000000-0006-0000-0100-0000F0050000}">
      <text>
        <r>
          <rPr>
            <sz val="11"/>
            <color theme="1"/>
            <rFont val="Calibri"/>
            <family val="2"/>
            <scheme val="minor"/>
          </rPr>
          <t>Seleccione un valor de la lista</t>
        </r>
      </text>
    </comment>
    <comment ref="F1484" authorId="2" shapeId="0" xr:uid="{00000000-0006-0000-0100-0000F1050000}">
      <text>
        <r>
          <rPr>
            <sz val="11"/>
            <color theme="1"/>
            <rFont val="Calibri"/>
            <family val="2"/>
            <scheme val="minor"/>
          </rPr>
          <t>Introduzca el código SNIP</t>
        </r>
      </text>
    </comment>
    <comment ref="C1485" authorId="2" shapeId="0" xr:uid="{00000000-0006-0000-0100-0000F2050000}">
      <text>
        <r>
          <rPr>
            <sz val="11"/>
            <color theme="1"/>
            <rFont val="Calibri"/>
            <family val="2"/>
            <scheme val="minor"/>
          </rPr>
          <t>Introduzca la fecha de inicio del proceso, en formato dd-mm-aaaa</t>
        </r>
      </text>
    </comment>
    <comment ref="F148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F4050000}">
      <text/>
    </comment>
    <comment ref="C1487" authorId="2" shapeId="0" xr:uid="{00000000-0006-0000-0100-0000F5050000}">
      <text>
        <r>
          <rPr>
            <sz val="11"/>
            <color theme="1"/>
            <rFont val="Calibri"/>
            <family val="2"/>
            <scheme val="minor"/>
          </rPr>
          <t>Introduzca la fecha prevista de adjudicación, en formato dd-mm-aaaa</t>
        </r>
      </text>
    </comment>
    <comment ref="F1487" authorId="1" shapeId="0" xr:uid="{00000000-0006-0000-0100-0000F6050000}">
      <text/>
    </comment>
    <comment ref="F1488" authorId="1" shapeId="0" xr:uid="{00000000-0006-0000-0100-0000F7050000}">
      <text/>
    </comment>
    <comment ref="A1490" authorId="2" shapeId="0" xr:uid="{00000000-0006-0000-0100-0000F8050000}">
      <text>
        <r>
          <rPr>
            <sz val="11"/>
            <color theme="1"/>
            <rFont val="Calibri"/>
            <family val="2"/>
            <scheme val="minor"/>
          </rPr>
          <t>Introduzca un codigo UNSPSC</t>
        </r>
      </text>
    </comment>
    <comment ref="B1490" authorId="2" shapeId="0" xr:uid="{00000000-0006-0000-0100-0000F9050000}">
      <text>
        <r>
          <rPr>
            <sz val="11"/>
            <color theme="1"/>
            <rFont val="Calibri"/>
            <family val="2"/>
            <scheme val="minor"/>
          </rPr>
          <t>Descripción calculada automáticamente a partir de código del artículo</t>
        </r>
      </text>
    </comment>
    <comment ref="C1490" authorId="2" shapeId="0" xr:uid="{00000000-0006-0000-0100-0000FA050000}">
      <text>
        <r>
          <rPr>
            <sz val="11"/>
            <color theme="1"/>
            <rFont val="Calibri"/>
            <family val="2"/>
            <scheme val="minor"/>
          </rPr>
          <t>Seleccione un valor de la lista</t>
        </r>
      </text>
    </comment>
    <comment ref="D1490" authorId="2" shapeId="0" xr:uid="{00000000-0006-0000-0100-0000FB050000}">
      <text>
        <r>
          <rPr>
            <sz val="11"/>
            <color theme="1"/>
            <rFont val="Calibri"/>
            <family val="2"/>
            <scheme val="minor"/>
          </rPr>
          <t>Introduzca un número con dos decimales como máximo. Debe ser igual o mayor a la "Cantidad Real Consumida"</t>
        </r>
      </text>
    </comment>
    <comment ref="E1490" authorId="2" shapeId="0" xr:uid="{00000000-0006-0000-0100-0000FC050000}">
      <text>
        <r>
          <rPr>
            <sz val="11"/>
            <color theme="1"/>
            <rFont val="Calibri"/>
            <family val="2"/>
            <scheme val="minor"/>
          </rPr>
          <t>Introduzca un número con dos decimales como máximo</t>
        </r>
      </text>
    </comment>
    <comment ref="F1490" authorId="2" shapeId="0" xr:uid="{00000000-0006-0000-0100-0000FD050000}">
      <text>
        <r>
          <rPr>
            <sz val="11"/>
            <color theme="1"/>
            <rFont val="Calibri"/>
            <family val="2"/>
            <scheme val="minor"/>
          </rPr>
          <t>Monto calculado automáticamente por el sistema</t>
        </r>
      </text>
    </comment>
    <comment ref="A1498" authorId="2" shapeId="0" xr:uid="{00000000-0006-0000-0100-0000FE050000}">
      <text>
        <r>
          <rPr>
            <sz val="11"/>
            <color theme="1"/>
            <rFont val="Calibri"/>
            <family val="2"/>
            <scheme val="minor"/>
          </rPr>
          <t>Introducir un texto con el nombre o referencia de la contratación</t>
        </r>
      </text>
    </comment>
    <comment ref="B1498" authorId="2" shapeId="0" xr:uid="{00000000-0006-0000-0100-0000FF050000}">
      <text>
        <r>
          <rPr>
            <sz val="11"/>
            <color theme="1"/>
            <rFont val="Calibri"/>
            <family val="2"/>
            <scheme val="minor"/>
          </rPr>
          <t>Introduzca un texto con la finalidad de la contratación</t>
        </r>
      </text>
    </comment>
    <comment ref="C1498" authorId="2" shapeId="0" xr:uid="{00000000-0006-0000-0100-000000060000}">
      <text>
        <r>
          <rPr>
            <sz val="11"/>
            <color theme="1"/>
            <rFont val="Calibri"/>
            <family val="2"/>
            <scheme val="minor"/>
          </rPr>
          <t>Seleccionar un valor del listado</t>
        </r>
      </text>
    </comment>
    <comment ref="D1498" authorId="2" shapeId="0" xr:uid="{00000000-0006-0000-0100-000001060000}">
      <text>
        <r>
          <rPr>
            <sz val="11"/>
            <color theme="1"/>
            <rFont val="Calibri"/>
            <family val="2"/>
            <scheme val="minor"/>
          </rPr>
          <t>Seleccione el tipo de procedimiento</t>
        </r>
      </text>
    </comment>
    <comment ref="E1498" authorId="2" shapeId="0" xr:uid="{00000000-0006-0000-0100-000002060000}">
      <text>
        <r>
          <rPr>
            <sz val="11"/>
            <color theme="1"/>
            <rFont val="Calibri"/>
            <family val="2"/>
            <scheme val="minor"/>
          </rPr>
          <t>Seleccione un valor de la lista</t>
        </r>
      </text>
    </comment>
    <comment ref="F1498" authorId="2" shapeId="0" xr:uid="{00000000-0006-0000-0100-000003060000}">
      <text>
        <r>
          <rPr>
            <sz val="11"/>
            <color theme="1"/>
            <rFont val="Calibri"/>
            <family val="2"/>
            <scheme val="minor"/>
          </rPr>
          <t>Introduzca el código SNIP</t>
        </r>
      </text>
    </comment>
    <comment ref="C1499" authorId="2" shapeId="0" xr:uid="{00000000-0006-0000-0100-000004060000}">
      <text>
        <r>
          <rPr>
            <sz val="11"/>
            <color theme="1"/>
            <rFont val="Calibri"/>
            <family val="2"/>
            <scheme val="minor"/>
          </rPr>
          <t>Introduzca la fecha de inicio del proceso, en formato dd-mm-aaaa</t>
        </r>
      </text>
    </comment>
    <comment ref="F1499"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1" shapeId="0" xr:uid="{00000000-0006-0000-0100-000006060000}">
      <text/>
    </comment>
    <comment ref="C1501" authorId="2" shapeId="0" xr:uid="{00000000-0006-0000-0100-000007060000}">
      <text>
        <r>
          <rPr>
            <sz val="11"/>
            <color theme="1"/>
            <rFont val="Calibri"/>
            <family val="2"/>
            <scheme val="minor"/>
          </rPr>
          <t>Introduzca la fecha prevista de adjudicación, en formato dd-mm-aaaa</t>
        </r>
      </text>
    </comment>
    <comment ref="F1501" authorId="1" shapeId="0" xr:uid="{00000000-0006-0000-0100-000008060000}">
      <text/>
    </comment>
    <comment ref="F1502" authorId="1" shapeId="0" xr:uid="{00000000-0006-0000-0100-000009060000}">
      <text/>
    </comment>
    <comment ref="A1504" authorId="2" shapeId="0" xr:uid="{00000000-0006-0000-0100-00000A060000}">
      <text>
        <r>
          <rPr>
            <sz val="11"/>
            <color theme="1"/>
            <rFont val="Calibri"/>
            <family val="2"/>
            <scheme val="minor"/>
          </rPr>
          <t>Introduzca un codigo UNSPSC</t>
        </r>
      </text>
    </comment>
    <comment ref="B1504" authorId="2" shapeId="0" xr:uid="{00000000-0006-0000-0100-00000B060000}">
      <text>
        <r>
          <rPr>
            <sz val="11"/>
            <color theme="1"/>
            <rFont val="Calibri"/>
            <family val="2"/>
            <scheme val="minor"/>
          </rPr>
          <t>Descripción calculada automáticamente a partir de código del artículo</t>
        </r>
      </text>
    </comment>
    <comment ref="C1504" authorId="2" shapeId="0" xr:uid="{00000000-0006-0000-0100-00000C060000}">
      <text>
        <r>
          <rPr>
            <sz val="11"/>
            <color theme="1"/>
            <rFont val="Calibri"/>
            <family val="2"/>
            <scheme val="minor"/>
          </rPr>
          <t>Seleccione un valor de la lista</t>
        </r>
      </text>
    </comment>
    <comment ref="D1504" authorId="2" shapeId="0" xr:uid="{00000000-0006-0000-0100-00000D060000}">
      <text>
        <r>
          <rPr>
            <sz val="11"/>
            <color theme="1"/>
            <rFont val="Calibri"/>
            <family val="2"/>
            <scheme val="minor"/>
          </rPr>
          <t>Introduzca un número con dos decimales como máximo. Debe ser igual o mayor a la "Cantidad Real Consumida"</t>
        </r>
      </text>
    </comment>
    <comment ref="E1504" authorId="2" shapeId="0" xr:uid="{00000000-0006-0000-0100-00000E060000}">
      <text>
        <r>
          <rPr>
            <sz val="11"/>
            <color theme="1"/>
            <rFont val="Calibri"/>
            <family val="2"/>
            <scheme val="minor"/>
          </rPr>
          <t>Introduzca un número con dos decimales como máximo</t>
        </r>
      </text>
    </comment>
    <comment ref="F1504" authorId="2" shapeId="0" xr:uid="{00000000-0006-0000-0100-00000F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<sst xmlns="http://schemas.openxmlformats.org/spreadsheetml/2006/main" count="24057" uniqueCount="18881">
  <si>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</si>
  <si>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</si>
  <si>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</si>
  <si>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</si>
  <si>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</si>
  <si>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</si>
  <si>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</si>
  <si>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</si>
  <si>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</si>
  <si>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</si>
  <si>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</si>
  <si>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</si>
  <si>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</si>
  <si>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</si>
  <si>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</si>
  <si>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</si>
  <si>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</si>
  <si>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</si>
  <si>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</si>
  <si>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</si>
  <si>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</si>
  <si>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</si>
  <si>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</si>
  <si>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</si>
  <si>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</si>
  <si>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</si>
  <si>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</si>
  <si>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</si>
  <si>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</si>
  <si>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</si>
  <si>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</si>
  <si>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</si>
  <si>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</si>
  <si>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</si>
  <si>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</si>
  <si>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</si>
  <si>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</si>
  <si>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</si>
  <si>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</si>
  <si>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</si>
  <si>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</si>
  <si>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</si>
  <si>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</si>
  <si>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</si>
  <si>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</si>
  <si>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</si>
  <si>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</si>
  <si>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</si>
  <si>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</si>
  <si>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</si>
  <si>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</si>
  <si>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</si>
  <si>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</si>
  <si>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</si>
  <si>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</si>
  <si>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</si>
  <si>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</si>
  <si>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</si>
  <si>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</si>
  <si>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</si>
  <si>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</si>
  <si>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</si>
  <si>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</si>
  <si>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</si>
  <si>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</si>
  <si>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</si>
  <si>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</si>
  <si>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</si>
  <si>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</si>
  <si>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</si>
  <si>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</si>
  <si>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</si>
  <si>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</si>
  <si>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</si>
  <si>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</si>
  <si>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</si>
  <si>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</si>
  <si>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</si>
  <si>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</si>
  <si>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</si>
  <si>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</si>
  <si>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</si>
  <si>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</si>
  <si>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</si>
  <si>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</si>
  <si>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</si>
  <si>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</si>
  <si>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</si>
  <si>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</si>
  <si>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</si>
  <si>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</si>
  <si>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</si>
  <si>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</si>
  <si>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</si>
  <si>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</si>
  <si>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</si>
  <si>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</si>
  <si>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</si>
  <si>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</si>
  <si>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</si>
  <si>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</si>
  <si>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</si>
  <si>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</si>
  <si>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</si>
  <si>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</si>
  <si>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</si>
  <si>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</si>
  <si>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</si>
  <si>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</si>
  <si>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</si>
  <si>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</si>
  <si>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</si>
  <si>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</si>
  <si>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</si>
  <si>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</si>
  <si>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</si>
  <si>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</si>
  <si>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</si>
  <si>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</si>
  <si>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</si>
  <si>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</si>
  <si>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</si>
  <si>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</si>
  <si>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</si>
  <si>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</si>
  <si>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</si>
  <si>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</si>
  <si>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</si>
  <si>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</si>
  <si>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</si>
  <si>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</si>
  <si>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</si>
  <si>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</si>
  <si>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</si>
  <si>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</si>
  <si>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</si>
  <si>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</si>
  <si>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</si>
  <si>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</si>
  <si>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</si>
  <si>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</si>
  <si>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</si>
  <si>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</si>
  <si>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</si>
  <si>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</si>
  <si>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</si>
  <si>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</si>
  <si>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</si>
  <si>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</si>
  <si>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</si>
  <si>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</si>
  <si>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</si>
  <si>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</si>
  <si>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</si>
  <si>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</si>
  <si>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</si>
  <si>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</si>
  <si>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</si>
  <si>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</si>
  <si>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</si>
  <si>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</si>
  <si>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</si>
  <si>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</si>
  <si>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</si>
  <si>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</si>
  <si>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</si>
  <si>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</si>
  <si>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</si>
  <si>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</si>
  <si>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</si>
  <si>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</si>
  <si>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</si>
  <si>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</si>
  <si>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</si>
  <si>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</si>
  <si>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</si>
  <si>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</si>
  <si>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</si>
  <si>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</si>
  <si>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</si>
  <si>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</si>
  <si>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</si>
  <si>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</si>
  <si>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</si>
  <si>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</si>
  <si>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</si>
  <si>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</si>
  <si>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</si>
  <si>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</si>
  <si>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</si>
  <si>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</si>
  <si>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</si>
  <si>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</si>
  <si>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</si>
  <si>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</si>
  <si>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</si>
  <si>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</si>
  <si>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</si>
  <si>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</si>
  <si>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</si>
  <si>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</si>
  <si>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</si>
  <si>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</si>
  <si>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</si>
  <si>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</si>
  <si>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</si>
  <si>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</si>
  <si>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</si>
  <si>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</si>
  <si>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</si>
  <si>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</si>
  <si>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</si>
  <si>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</si>
  <si>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</si>
  <si>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</si>
  <si>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</si>
  <si>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</si>
  <si>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</si>
  <si>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</si>
  <si>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</si>
  <si>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</si>
  <si>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</si>
  <si>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</si>
  <si>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</si>
  <si>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</si>
  <si>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</si>
  <si>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</si>
  <si>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</si>
  <si>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</si>
  <si>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</si>
  <si>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</si>
  <si>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</si>
  <si>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</si>
  <si>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</si>
  <si>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</si>
  <si>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</si>
  <si>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</si>
  <si>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</si>
  <si>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</si>
  <si>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</si>
  <si>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</si>
  <si>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</si>
  <si>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</si>
  <si>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</si>
  <si>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</si>
  <si>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</si>
  <si>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</si>
  <si>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</si>
  <si>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</si>
  <si>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</si>
  <si>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</si>
  <si>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</si>
  <si>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</si>
  <si>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</si>
  <si>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</si>
  <si>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</si>
  <si>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</si>
  <si>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</si>
  <si>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</si>
  <si>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</si>
  <si>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</si>
  <si>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</si>
  <si>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</si>
  <si>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</si>
  <si>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</si>
  <si>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</si>
  <si>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</si>
  <si>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</si>
  <si>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</si>
  <si>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</si>
  <si>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</si>
  <si>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</si>
  <si>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</si>
  <si>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</si>
  <si>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</si>
  <si>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</si>
  <si>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</si>
  <si>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</si>
  <si>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</si>
  <si>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</si>
  <si>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</si>
  <si>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</si>
  <si>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</si>
  <si>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</si>
  <si>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</si>
  <si>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</si>
  <si>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</si>
  <si>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</si>
  <si>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</si>
  <si>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</si>
  <si>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</si>
  <si>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</si>
  <si>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</si>
  <si>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</si>
  <si>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</si>
  <si>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</si>
  <si>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</si>
  <si>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</si>
  <si>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</si>
  <si>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</si>
  <si>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</si>
  <si>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</si>
  <si>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</si>
  <si>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</si>
  <si>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</si>
  <si>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</si>
  <si>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</si>
  <si>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</si>
  <si>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</si>
  <si>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</si>
  <si>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</si>
  <si>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</si>
  <si>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</si>
  <si>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</si>
  <si>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</si>
  <si>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</si>
  <si>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</si>
  <si>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</si>
  <si>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</si>
  <si>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</si>
  <si>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</si>
  <si>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</si>
  <si>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</si>
  <si>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</si>
  <si>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</si>
  <si>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</si>
  <si>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</si>
  <si>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</si>
  <si>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</si>
  <si>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</si>
  <si>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</si>
  <si>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</si>
  <si>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</si>
  <si>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</si>
  <si>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</si>
  <si>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</si>
  <si>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</si>
  <si>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</si>
  <si>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</si>
  <si>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</si>
  <si>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</si>
  <si>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</si>
  <si>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</si>
  <si>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</si>
  <si>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</si>
  <si>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</si>
  <si>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</si>
  <si>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</si>
  <si>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</si>
  <si>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</si>
  <si>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</si>
  <si>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</si>
  <si>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</si>
  <si>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</si>
  <si>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</si>
  <si>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</si>
  <si>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</si>
  <si>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</si>
  <si>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</si>
  <si>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</si>
  <si>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</si>
  <si>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</si>
  <si>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</si>
  <si>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</si>
  <si>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</si>
  <si>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</si>
  <si>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</si>
  <si>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</si>
  <si>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</si>
  <si>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</si>
  <si>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</si>
  <si>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</si>
  <si>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</si>
  <si>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</si>
  <si>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</si>
  <si>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</si>
  <si>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</si>
  <si>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</si>
  <si>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</si>
  <si>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</si>
  <si>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</si>
  <si>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</si>
  <si>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</si>
  <si>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</si>
  <si>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</si>
  <si>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</si>
  <si>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</si>
  <si>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</si>
  <si>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</si>
  <si>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</si>
  <si>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</si>
  <si>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</si>
  <si>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</si>
  <si>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</si>
  <si>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</si>
  <si>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</si>
  <si>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</si>
  <si>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</si>
  <si>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</si>
  <si>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</si>
  <si>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</si>
  <si>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</si>
  <si>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</si>
  <si>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</si>
  <si>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</si>
  <si>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</si>
  <si>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</si>
  <si>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</si>
  <si>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</si>
  <si>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</si>
  <si>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</si>
  <si>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</si>
  <si>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</si>
  <si>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</si>
  <si>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</si>
  <si>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</si>
  <si>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</si>
  <si>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</si>
  <si>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</si>
  <si>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</si>
  <si>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</si>
  <si>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</si>
  <si>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</si>
  <si>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</si>
  <si>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</si>
  <si>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</si>
  <si>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</si>
  <si>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</si>
  <si>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</si>
  <si>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</si>
  <si>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</si>
  <si>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</si>
  <si>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</si>
  <si>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</si>
  <si>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</si>
  <si>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</si>
  <si>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</si>
  <si>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</si>
  <si>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</si>
  <si>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</si>
  <si>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</si>
  <si>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</si>
  <si>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</si>
  <si>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</si>
  <si>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</si>
  <si>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</si>
  <si>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</si>
  <si>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</si>
  <si>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</si>
  <si>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</si>
  <si>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</si>
  <si>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</si>
  <si>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</si>
  <si>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</si>
  <si>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</si>
  <si>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</si>
  <si>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</si>
  <si>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</si>
  <si>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</si>
  <si>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</si>
  <si>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</si>
  <si>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</si>
  <si>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</si>
  <si>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</si>
  <si>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</si>
  <si>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</si>
  <si>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</si>
  <si>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</si>
  <si>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</si>
  <si>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</si>
  <si>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</si>
  <si>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</si>
  <si>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</si>
  <si>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</si>
  <si>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</si>
  <si>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</si>
  <si>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</si>
  <si>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</si>
  <si>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</si>
  <si>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</si>
  <si>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</si>
  <si>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</si>
  <si>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</si>
  <si>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</si>
  <si>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</si>
  <si>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</si>
  <si>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</si>
  <si>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</si>
  <si>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</si>
  <si>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</si>
  <si>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</si>
  <si>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</si>
  <si>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</si>
  <si>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</si>
  <si>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</si>
  <si>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</si>
  <si>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</si>
  <si>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</si>
  <si>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</si>
  <si>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</si>
  <si>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</si>
  <si>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</si>
  <si>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</si>
  <si>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</si>
  <si>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</si>
  <si>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</si>
  <si>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</si>
  <si>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</si>
  <si>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</si>
  <si>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</si>
  <si>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</si>
  <si>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</si>
  <si>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</si>
  <si>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</si>
  <si>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</si>
  <si>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</si>
  <si>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</si>
  <si>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</si>
  <si>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</si>
  <si>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</si>
  <si>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</si>
  <si>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</si>
  <si>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</si>
  <si>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</si>
  <si>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</si>
  <si>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</si>
  <si>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</si>
  <si>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</si>
  <si>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</si>
  <si>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</si>
  <si>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</si>
  <si>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</si>
  <si>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</si>
  <si>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</si>
  <si>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</si>
  <si>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</si>
  <si>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</si>
  <si>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</si>
  <si>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</si>
  <si>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</si>
  <si>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</si>
  <si>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</si>
  <si>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</si>
  <si>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</si>
  <si>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</si>
  <si>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</si>
  <si>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</si>
  <si>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</si>
  <si>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</si>
  <si>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</si>
  <si>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</si>
  <si>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</si>
  <si>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</si>
  <si>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</si>
  <si>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</si>
  <si>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</si>
  <si>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</si>
  <si>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</si>
  <si>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</si>
  <si>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</si>
  <si>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</si>
  <si>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</si>
  <si>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</si>
  <si>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</si>
  <si>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</si>
  <si>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</si>
  <si>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</si>
  <si>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</si>
  <si>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</si>
  <si>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</si>
  <si>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</si>
  <si>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</si>
  <si>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</si>
  <si>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</si>
  <si>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</si>
  <si>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</si>
  <si>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</si>
  <si>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</si>
  <si>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</si>
  <si>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</si>
  <si>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</si>
  <si>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</si>
  <si>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</si>
  <si>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</si>
  <si>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</si>
  <si>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</si>
  <si>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</si>
  <si>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</si>
  <si>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</si>
  <si>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</si>
  <si>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</si>
  <si>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</si>
  <si>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</si>
  <si>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</si>
  <si>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</si>
  <si>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</si>
  <si>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</si>
  <si>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</si>
  <si>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</si>
  <si>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</si>
  <si>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</si>
  <si>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</si>
  <si>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</si>
  <si>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</si>
  <si>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</si>
  <si>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</si>
  <si>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</si>
  <si>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</si>
  <si>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</si>
  <si>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</si>
  <si>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</si>
  <si>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</si>
  <si>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</si>
  <si>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</si>
  <si>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</si>
  <si>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</si>
  <si>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</si>
  <si>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</si>
  <si>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</si>
  <si>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</si>
  <si>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</si>
  <si>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</si>
  <si>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</si>
  <si>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</si>
  <si>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</si>
  <si>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</si>
  <si>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</si>
  <si>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</si>
  <si>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</si>
  <si>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</si>
  <si>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</si>
  <si>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</si>
  <si>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</si>
  <si>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</si>
  <si>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</si>
  <si>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</si>
  <si>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</si>
  <si>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</si>
  <si>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</si>
  <si>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</si>
  <si>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</si>
  <si>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</si>
  <si>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</si>
  <si>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</si>
  <si>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</si>
  <si>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</si>
  <si>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</si>
  <si>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</si>
  <si>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</si>
  <si>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</si>
  <si>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</si>
  <si>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</si>
  <si>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</si>
  <si>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</si>
  <si>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</si>
  <si>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</si>
  <si>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</si>
  <si>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</si>
  <si>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</si>
  <si>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</si>
  <si>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</si>
  <si>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</si>
  <si>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</si>
  <si>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</si>
  <si>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</si>
  <si>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</si>
  <si>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</si>
  <si>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</si>
  <si>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</si>
  <si>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</si>
  <si>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</si>
  <si>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</si>
  <si>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</si>
  <si>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</si>
  <si>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</si>
  <si>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</si>
  <si>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</si>
  <si>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</si>
  <si>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</si>
  <si>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</si>
  <si>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</si>
  <si>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</si>
  <si>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</si>
  <si>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</si>
  <si>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</si>
  <si>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</si>
  <si>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</si>
  <si>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</si>
  <si>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</si>
  <si>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</si>
  <si>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</si>
  <si>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</si>
  <si>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</si>
  <si>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</si>
  <si>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</si>
  <si>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</si>
  <si>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</si>
  <si>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</si>
  <si>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</si>
  <si>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</si>
  <si>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</si>
  <si>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</si>
  <si>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</si>
  <si>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</si>
  <si>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</si>
  <si>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</si>
  <si>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</si>
  <si>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</si>
  <si>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</si>
  <si>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</si>
  <si>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</si>
  <si>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</si>
  <si>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</si>
  <si>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</si>
  <si>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</si>
  <si>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</si>
  <si>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</si>
  <si>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</si>
  <si>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</si>
  <si>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</si>
  <si>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</si>
  <si>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</si>
  <si>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</si>
  <si>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</si>
  <si>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</si>
  <si>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</si>
  <si>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</si>
  <si>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</si>
  <si>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</si>
  <si>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</si>
  <si>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</si>
  <si>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</si>
  <si>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</si>
  <si>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</si>
  <si>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</si>
  <si>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</si>
  <si>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</si>
  <si>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</si>
  <si>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</si>
  <si>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</si>
  <si>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</si>
  <si>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</si>
  <si>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</si>
  <si>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</si>
  <si>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</si>
  <si>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</si>
  <si>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</si>
  <si>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</si>
  <si>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</si>
  <si>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</si>
  <si>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</si>
  <si>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</si>
  <si>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</si>
  <si>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</si>
  <si>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</si>
  <si>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</si>
  <si>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</si>
  <si>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</si>
  <si>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</si>
  <si>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</si>
  <si>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</si>
  <si>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</si>
  <si>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</si>
  <si>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</si>
  <si>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</si>
  <si>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</si>
  <si>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</si>
  <si>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</si>
  <si>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</si>
  <si>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</si>
  <si>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</si>
  <si>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</si>
  <si>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</si>
  <si>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</si>
  <si>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</si>
  <si>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</si>
  <si>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</si>
  <si>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</si>
  <si>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</si>
  <si>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</si>
  <si>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</si>
  <si>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</si>
  <si>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</si>
  <si>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</si>
  <si>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</si>
  <si>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</si>
  <si>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</si>
  <si>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</si>
  <si>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</si>
  <si>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</si>
  <si>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</si>
  <si>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</si>
  <si>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</si>
  <si>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</si>
  <si>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</si>
  <si>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</si>
  <si>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</si>
  <si>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</si>
  <si>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</si>
  <si>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</si>
  <si>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</si>
  <si>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</si>
  <si>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</si>
  <si>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</si>
  <si>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</si>
  <si>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</si>
  <si>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</si>
  <si>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</si>
  <si>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</si>
  <si>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</si>
  <si>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</si>
  <si>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</si>
  <si>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</si>
  <si>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</si>
  <si>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</si>
  <si>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</si>
  <si>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</si>
  <si>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</si>
  <si>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</si>
  <si>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</si>
  <si>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</si>
  <si>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</si>
  <si>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</si>
  <si>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</si>
  <si>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</si>
  <si>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</si>
  <si>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</si>
  <si>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</si>
  <si>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</si>
  <si>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</si>
  <si>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</si>
  <si>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</si>
  <si>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</si>
  <si>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</si>
  <si>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</si>
  <si>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</si>
  <si>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</si>
  <si>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</si>
  <si>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</si>
  <si>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</si>
  <si>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</si>
  <si>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</si>
  <si>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</si>
  <si>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</si>
  <si>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</si>
  <si>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</si>
  <si>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</si>
  <si>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</si>
  <si>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</si>
  <si>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</si>
  <si>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</si>
  <si>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</si>
  <si>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</si>
  <si>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</si>
  <si>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</si>
  <si>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</si>
  <si>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</si>
  <si>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</si>
  <si>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</si>
  <si>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</si>
  <si>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</si>
  <si>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</si>
  <si>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</si>
  <si>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</si>
  <si>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</si>
  <si>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</si>
  <si>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</si>
  <si>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</si>
  <si>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</si>
  <si>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</si>
  <si>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</si>
  <si>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</si>
  <si>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</si>
  <si>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</si>
  <si>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</si>
  <si>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</si>
  <si>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</si>
  <si>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</si>
  <si>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</si>
  <si>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</si>
  <si>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</si>
  <si>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</si>
  <si>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</si>
  <si>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</si>
  <si>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</si>
  <si>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</si>
  <si>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</si>
  <si>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</si>
  <si>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</si>
  <si>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</si>
  <si>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</si>
  <si>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</si>
  <si>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</si>
  <si>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</si>
  <si>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</si>
  <si>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</si>
  <si>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</si>
  <si>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</si>
  <si>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</si>
  <si>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</si>
  <si>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</si>
  <si>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</si>
  <si>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</si>
  <si>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</si>
  <si>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</si>
  <si>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</si>
  <si>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</si>
  <si>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</si>
  <si>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</si>
  <si>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</si>
  <si>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</si>
  <si>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</si>
  <si>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</si>
  <si>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</si>
  <si>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</si>
  <si>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</si>
  <si>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</si>
  <si>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</si>
  <si>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</si>
  <si>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</si>
  <si>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</si>
  <si>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</si>
  <si>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</si>
  <si>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</si>
  <si>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</si>
  <si>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</si>
  <si>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</si>
  <si>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</si>
  <si>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</si>
  <si>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</si>
  <si>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</si>
  <si>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</si>
  <si>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</si>
  <si>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</si>
  <si>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</si>
  <si>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</si>
  <si>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</si>
  <si>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</si>
  <si>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</si>
  <si>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</si>
  <si>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</si>
  <si>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</si>
  <si>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</si>
  <si>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</si>
  <si>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</si>
  <si>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</si>
  <si>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</si>
  <si>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</si>
  <si>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</si>
  <si>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</si>
  <si>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</si>
  <si>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</si>
  <si>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</si>
  <si>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</si>
  <si>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</si>
  <si>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</si>
  <si>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</si>
  <si>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</si>
  <si>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</si>
  <si>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</si>
  <si>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</si>
  <si>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</si>
  <si>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</si>
  <si>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</si>
  <si>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</si>
  <si>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</si>
  <si>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</si>
  <si>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</si>
  <si>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</si>
  <si>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</si>
  <si>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</si>
  <si>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</si>
  <si>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</si>
  <si>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</si>
  <si>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</si>
  <si>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</si>
  <si>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</si>
  <si>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</si>
  <si>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</si>
  <si>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</si>
  <si>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</si>
  <si>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</si>
  <si>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</si>
  <si>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</si>
  <si>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</si>
  <si>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</si>
  <si>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</si>
  <si>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</si>
  <si>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</si>
  <si>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</si>
  <si>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</si>
  <si>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</si>
  <si>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</si>
  <si>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</si>
  <si>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</si>
  <si>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</si>
  <si>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</si>
  <si>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</si>
  <si>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</si>
  <si>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</si>
  <si>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</si>
  <si>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</si>
  <si>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</si>
  <si>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</si>
  <si>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</si>
  <si>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</si>
  <si>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</si>
  <si>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</si>
  <si>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</si>
  <si>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</si>
  <si>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</si>
  <si>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</si>
  <si>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</si>
  <si>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</si>
  <si>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</si>
  <si>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</si>
  <si>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</si>
  <si>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</si>
  <si>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</si>
  <si>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</si>
  <si>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</si>
  <si>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</si>
  <si>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</si>
  <si>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</si>
  <si>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</si>
  <si>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</si>
  <si>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</si>
  <si>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</si>
  <si>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</si>
  <si>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</si>
  <si>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</si>
  <si>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</si>
  <si>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</si>
  <si>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</si>
  <si>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</si>
  <si>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</si>
  <si>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</si>
  <si>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</si>
  <si>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</si>
  <si>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</si>
  <si>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</si>
  <si>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</si>
  <si>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</si>
  <si>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</si>
  <si>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</si>
  <si>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</si>
  <si>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</si>
  <si>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</si>
  <si>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</si>
  <si>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</si>
  <si>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</si>
  <si>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</si>
  <si>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</si>
  <si>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</si>
  <si>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</si>
  <si>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</si>
  <si>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</si>
  <si>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</si>
  <si>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</si>
  <si>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</si>
  <si>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</si>
  <si>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</si>
  <si>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</si>
  <si>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</si>
  <si>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</si>
  <si>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</si>
  <si>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</si>
  <si>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</si>
  <si>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</si>
  <si>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</si>
  <si>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</si>
  <si>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</si>
  <si>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</si>
  <si>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</si>
  <si>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</si>
  <si>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</si>
  <si>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</si>
  <si>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</si>
  <si>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</si>
  <si>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</si>
  <si>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</si>
  <si>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</si>
  <si>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</si>
  <si>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</si>
  <si>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</si>
  <si>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</si>
  <si>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</si>
  <si>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</si>
  <si>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</si>
  <si>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</si>
  <si>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</si>
  <si>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</si>
  <si>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</si>
  <si>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</si>
  <si>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</si>
  <si>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</si>
  <si>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</si>
  <si>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</si>
  <si>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</si>
  <si>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</si>
  <si>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</si>
  <si>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</si>
  <si>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</si>
  <si>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</si>
  <si>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</si>
  <si>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</si>
  <si>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</si>
  <si>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</si>
  <si>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</si>
  <si>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</si>
  <si>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</si>
  <si>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</si>
  <si>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</si>
  <si>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</si>
  <si>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</si>
  <si>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</si>
  <si>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</si>
  <si>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</si>
  <si>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</si>
  <si>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</si>
  <si>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</si>
  <si>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</si>
  <si>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</si>
  <si>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</si>
  <si>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</si>
  <si>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</si>
  <si>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</si>
  <si>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</si>
  <si>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</si>
  <si>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</si>
  <si>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</si>
  <si>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</si>
  <si>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</si>
  <si>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</si>
  <si>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</si>
  <si>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</si>
  <si>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</si>
  <si>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</si>
  <si>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</si>
  <si>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</si>
  <si>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</si>
  <si>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</si>
  <si>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</si>
  <si>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</si>
  <si>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</si>
  <si>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</si>
  <si>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</si>
  <si>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</si>
  <si>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</si>
  <si>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</si>
  <si>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</si>
  <si>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</si>
  <si>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</si>
  <si>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</si>
  <si>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</si>
  <si>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</si>
  <si>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</si>
  <si>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</si>
  <si>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</si>
  <si>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</si>
  <si>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</si>
  <si>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</si>
  <si>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</si>
  <si>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</si>
  <si>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</si>
  <si>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</si>
  <si>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</si>
  <si>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</si>
  <si>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</si>
  <si>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</si>
  <si>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</si>
  <si>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</si>
  <si>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</si>
  <si>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</si>
  <si>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</si>
  <si>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</si>
  <si>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</si>
  <si>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</si>
  <si>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</si>
  <si>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</si>
  <si>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</si>
  <si>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</si>
  <si>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</si>
  <si>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</si>
  <si>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</si>
  <si>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</si>
  <si>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</si>
  <si>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</si>
  <si>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</si>
  <si>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</si>
  <si>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</si>
  <si>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</si>
  <si>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</si>
  <si>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</si>
  <si>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</si>
  <si>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</si>
  <si>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</si>
  <si>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</si>
  <si>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</si>
  <si>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</si>
  <si>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</si>
  <si>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</si>
  <si>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</si>
  <si>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</si>
  <si>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</si>
  <si>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</si>
  <si>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</si>
  <si>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</si>
  <si>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</si>
  <si>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</si>
  <si>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</si>
  <si>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</si>
  <si>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</si>
  <si>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</si>
  <si>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</si>
  <si>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</si>
  <si>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</si>
  <si>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</si>
  <si>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</si>
  <si>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</si>
  <si>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</si>
  <si>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</si>
  <si>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</si>
  <si>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</si>
  <si>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</si>
  <si>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</si>
  <si>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</si>
  <si>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</si>
  <si>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</si>
  <si>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</si>
  <si>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</si>
  <si>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</si>
  <si>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</si>
  <si>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</si>
  <si>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</si>
  <si>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</si>
  <si>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</si>
  <si>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</si>
  <si>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</si>
  <si>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</si>
  <si>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</si>
  <si>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</si>
  <si>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</si>
  <si>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</si>
  <si>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</si>
  <si>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</si>
  <si>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</si>
  <si>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</si>
  <si>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</si>
  <si>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</si>
  <si>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</si>
  <si>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</si>
  <si>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</si>
  <si>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</si>
  <si>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</si>
  <si>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</si>
  <si>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</si>
  <si>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</si>
  <si>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</si>
  <si>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</si>
  <si>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</si>
  <si>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</si>
  <si>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</si>
  <si>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</si>
  <si>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</si>
  <si>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</si>
  <si>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</si>
  <si>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</si>
  <si>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</si>
  <si>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</si>
  <si>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</si>
  <si>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</si>
  <si>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</si>
  <si>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</si>
  <si>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</si>
  <si>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</si>
  <si>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</si>
  <si>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</si>
  <si>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</si>
  <si>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</si>
  <si>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</si>
  <si>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</si>
  <si>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</si>
  <si>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</si>
  <si>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</si>
  <si>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</si>
  <si>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</si>
  <si>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</si>
  <si>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</si>
  <si>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</si>
  <si>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</si>
  <si>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</si>
  <si>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</si>
  <si>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</si>
  <si>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</si>
  <si>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</si>
  <si>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</si>
  <si>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</si>
  <si>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</si>
  <si>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</si>
  <si>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</si>
  <si>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</si>
  <si>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</si>
  <si>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</si>
  <si>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</si>
  <si>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</si>
  <si>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</si>
  <si>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</si>
  <si>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</si>
  <si>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</si>
  <si>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</si>
  <si>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</si>
  <si>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</si>
  <si>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</si>
  <si>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</si>
  <si>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</si>
  <si>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</si>
  <si>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</si>
  <si>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</si>
  <si>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</si>
  <si>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</si>
  <si>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</si>
  <si>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</si>
  <si>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</si>
  <si>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</si>
  <si>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</si>
  <si>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</si>
  <si>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</si>
  <si>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</si>
  <si>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</si>
  <si>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</si>
  <si>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</si>
  <si>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</si>
  <si>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</si>
  <si>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</si>
  <si>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</si>
  <si>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</si>
  <si>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</si>
  <si>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</si>
  <si>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</si>
  <si>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</si>
  <si>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</si>
  <si>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</si>
  <si>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</si>
  <si>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</si>
  <si>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</si>
  <si>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</si>
  <si>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</si>
  <si>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</si>
  <si>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</si>
  <si>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</si>
  <si>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</si>
  <si>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</si>
  <si>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</si>
  <si>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</si>
  <si>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</si>
  <si>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</si>
  <si>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</si>
  <si>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</si>
  <si>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</si>
  <si>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</si>
  <si>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</si>
  <si>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</si>
  <si>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</si>
  <si>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</si>
  <si>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</si>
  <si>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</si>
  <si>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</si>
  <si>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</si>
  <si>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</si>
  <si>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</si>
  <si>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</si>
  <si>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</si>
  <si>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</si>
  <si>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</si>
  <si>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</si>
  <si>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</si>
  <si>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</si>
  <si>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</si>
  <si>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</si>
  <si>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</si>
  <si>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</si>
  <si>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</si>
  <si>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</si>
  <si>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</si>
  <si>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</si>
  <si>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</si>
  <si>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</si>
  <si>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</si>
  <si>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</si>
  <si>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</si>
  <si>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</si>
  <si>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</si>
  <si>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</si>
  <si>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</si>
  <si>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</si>
  <si>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</si>
  <si>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</si>
  <si>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</si>
  <si>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</si>
  <si>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</si>
  <si>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</si>
  <si>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</si>
  <si>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</si>
  <si>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</si>
  <si>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</si>
  <si>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</si>
  <si>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</si>
  <si>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</si>
  <si>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</si>
  <si>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</si>
  <si>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</si>
  <si>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</si>
  <si>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</si>
  <si>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</si>
  <si>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</si>
  <si>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</si>
  <si>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</si>
  <si>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</si>
  <si>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</si>
  <si>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</si>
  <si>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</si>
  <si>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</si>
  <si>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</si>
  <si>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</si>
  <si>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</si>
  <si>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</si>
  <si>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</si>
  <si>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</si>
  <si>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</si>
  <si>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</si>
  <si>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</si>
  <si>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</si>
  <si>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</si>
  <si>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</si>
  <si>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</si>
  <si>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</si>
  <si>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</si>
  <si>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</si>
  <si>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</si>
  <si>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</si>
  <si>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</si>
  <si>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</si>
  <si>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</si>
  <si>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</si>
  <si>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</si>
  <si>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</si>
  <si>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</si>
  <si>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</si>
  <si>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</si>
  <si>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</si>
  <si>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</si>
  <si>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</si>
  <si>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</si>
  <si>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</si>
  <si>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</si>
  <si>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</si>
  <si>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</si>
  <si>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</si>
  <si>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</si>
  <si>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</si>
  <si>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</si>
  <si>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</si>
  <si>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</si>
  <si>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</si>
  <si>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</si>
  <si>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</si>
  <si>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</si>
  <si>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</si>
  <si>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</si>
  <si>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</si>
  <si>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</si>
  <si>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</si>
  <si>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</si>
  <si>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</si>
  <si>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</si>
  <si>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</si>
  <si>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</si>
  <si>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</si>
  <si>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</si>
  <si>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</si>
  <si>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</si>
  <si>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</si>
  <si>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</si>
  <si>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</si>
  <si>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</si>
  <si>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</si>
  <si>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</si>
  <si>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</si>
  <si>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</si>
  <si>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</si>
  <si>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</si>
  <si>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</si>
  <si>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</si>
  <si>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</si>
  <si>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</si>
  <si>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</si>
  <si>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</si>
  <si>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</si>
  <si>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</si>
  <si>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</si>
  <si>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</si>
  <si>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</si>
  <si>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</si>
  <si>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</si>
  <si>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</si>
  <si>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</si>
  <si>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</si>
  <si>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</si>
  <si>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</si>
  <si>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</si>
  <si>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</si>
  <si>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</si>
  <si>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</si>
  <si>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</si>
  <si>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</si>
  <si>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</si>
  <si>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</si>
  <si>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</si>
  <si>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</si>
  <si>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</si>
  <si>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</si>
  <si>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</si>
  <si>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</si>
  <si>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</si>
  <si>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</si>
  <si>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</si>
  <si>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</si>
  <si>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</si>
  <si>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</si>
  <si>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</si>
  <si>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</si>
  <si>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</si>
  <si>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</si>
  <si>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</si>
  <si>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</si>
  <si>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</si>
  <si>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</si>
  <si>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</si>
  <si>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</si>
  <si>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</si>
  <si>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</si>
  <si>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</si>
  <si>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</si>
  <si>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</si>
  <si>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</si>
  <si>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</si>
  <si>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</si>
  <si>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</si>
  <si>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</si>
  <si>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</si>
  <si>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</si>
  <si>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</si>
  <si>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</si>
  <si>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</si>
  <si>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</si>
  <si>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</si>
  <si>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</si>
  <si>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</si>
  <si>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</si>
  <si>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</si>
  <si>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</si>
  <si>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</si>
  <si>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</si>
  <si>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</si>
  <si>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</si>
  <si>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</si>
  <si>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</si>
  <si>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</si>
  <si>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</si>
  <si>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</si>
  <si>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</si>
  <si>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</si>
  <si>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</si>
  <si>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</si>
  <si>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</si>
  <si>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</si>
  <si>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</si>
  <si>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</si>
  <si>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</si>
  <si>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</si>
  <si>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</si>
  <si>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</si>
  <si>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</si>
  <si>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</si>
  <si>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</si>
  <si>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</si>
  <si>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</si>
  <si>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</si>
  <si>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</si>
  <si>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</si>
  <si>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</si>
  <si>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</si>
  <si>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</si>
  <si>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</si>
  <si>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</si>
  <si>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</si>
  <si>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</si>
  <si>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</si>
  <si>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</si>
  <si>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</si>
  <si>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</si>
  <si>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</si>
  <si>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</si>
  <si>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</si>
  <si>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</si>
  <si>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</si>
  <si>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</si>
  <si>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</si>
  <si>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</si>
  <si>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</si>
  <si>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</si>
  <si>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</si>
  <si>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</si>
  <si>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</si>
  <si>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</si>
  <si>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</si>
  <si>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</si>
  <si>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</si>
  <si>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</si>
  <si>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</si>
  <si>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</si>
  <si>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</si>
  <si>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</si>
  <si>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</si>
  <si>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</si>
  <si>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</si>
  <si>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</si>
  <si>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</si>
  <si>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</si>
  <si>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</si>
  <si>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</si>
  <si>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</si>
  <si>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</si>
  <si>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</si>
  <si>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</si>
  <si>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</si>
  <si>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</si>
  <si>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</si>
  <si>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</si>
  <si>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</si>
  <si>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</si>
  <si>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</si>
  <si>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</si>
  <si>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</si>
  <si>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</si>
  <si>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</si>
  <si>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</si>
  <si>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</si>
  <si>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</si>
  <si>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</si>
  <si>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</si>
  <si>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</si>
  <si>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</si>
  <si>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</si>
  <si>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</si>
  <si>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</si>
  <si>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</si>
  <si>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</si>
  <si>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</si>
  <si>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</si>
  <si>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</si>
  <si>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</si>
  <si>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</si>
  <si>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</si>
  <si>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</si>
  <si>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</si>
  <si>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</si>
  <si>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</si>
  <si>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</si>
  <si>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</si>
  <si>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</si>
  <si>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</si>
  <si>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</si>
  <si>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</si>
  <si>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</si>
  <si>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</si>
  <si>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</si>
  <si>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</si>
  <si>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</si>
  <si>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</si>
  <si>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</si>
  <si>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</si>
  <si>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</si>
  <si>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</si>
  <si>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</si>
  <si>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</si>
  <si>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</si>
  <si>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</si>
  <si>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</si>
  <si>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</si>
  <si>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</si>
  <si>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</si>
  <si>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</si>
  <si>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</si>
  <si>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</si>
  <si>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</si>
  <si>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</si>
  <si>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</si>
  <si>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</si>
  <si>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</si>
  <si>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</si>
  <si>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</si>
  <si>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</si>
  <si>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</si>
  <si>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</si>
  <si>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</si>
  <si>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</si>
  <si>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</si>
  <si>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</si>
  <si>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</si>
  <si>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</si>
  <si>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</si>
  <si>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</si>
  <si>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</si>
  <si>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</si>
  <si>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</si>
  <si>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</si>
  <si>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</si>
  <si>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</si>
  <si>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</si>
  <si>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</si>
  <si>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</si>
  <si>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</si>
  <si>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</si>
  <si>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</si>
  <si>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</si>
  <si>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</si>
  <si>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</si>
  <si>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</si>
  <si>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</si>
  <si>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</si>
  <si>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</si>
  <si>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</si>
  <si>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</si>
  <si>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</si>
  <si>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</si>
  <si>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</si>
  <si>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</si>
  <si>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</si>
  <si>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</si>
  <si>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</si>
  <si>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</si>
  <si>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</si>
  <si>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</si>
  <si>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</si>
  <si>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</si>
  <si>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</si>
  <si>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</si>
  <si>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</si>
  <si>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</si>
  <si>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</si>
  <si>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</si>
  <si>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</si>
  <si>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</si>
  <si>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</si>
  <si>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</si>
  <si>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</si>
  <si>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</si>
  <si>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</si>
  <si>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</si>
  <si>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</si>
  <si>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</si>
  <si>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</si>
  <si>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</si>
  <si>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</si>
  <si>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</si>
  <si>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</si>
  <si>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</si>
  <si>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</si>
  <si>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</si>
  <si>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</si>
  <si>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</si>
  <si>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</si>
  <si>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</si>
  <si>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</si>
  <si>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</si>
  <si>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</si>
  <si>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</si>
  <si>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</si>
  <si>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</si>
  <si>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</si>
  <si>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</si>
  <si>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</si>
  <si>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</si>
  <si>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</si>
  <si>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</si>
  <si>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</si>
  <si>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</si>
  <si>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</si>
  <si>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</si>
  <si>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</si>
  <si>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</si>
  <si>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</si>
  <si>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</si>
  <si>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</si>
  <si>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</si>
  <si>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</si>
  <si>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</si>
  <si>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</si>
  <si>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</si>
  <si>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</si>
  <si>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</si>
  <si>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</si>
  <si>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</si>
  <si>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</si>
  <si>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</si>
  <si>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</si>
  <si>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</si>
  <si>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</si>
  <si>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</si>
  <si>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</si>
  <si>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</si>
  <si>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</si>
  <si>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</si>
  <si>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</si>
  <si>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</si>
  <si>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</si>
  <si>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</si>
  <si>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</si>
  <si>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</si>
  <si>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</si>
  <si>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</si>
  <si>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</si>
  <si>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</si>
  <si>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</si>
  <si>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</si>
  <si>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</si>
  <si>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</si>
  <si>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</si>
  <si>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</si>
  <si>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</si>
  <si>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</si>
  <si>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</si>
  <si>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</si>
  <si>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</si>
  <si>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</si>
  <si>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</si>
  <si>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</si>
  <si>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</si>
  <si>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</si>
  <si>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</si>
  <si>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</si>
  <si>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</si>
  <si>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</si>
  <si>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</si>
  <si>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</si>
  <si>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</si>
  <si>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</si>
  <si>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</si>
  <si>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</si>
  <si>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</si>
  <si>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</si>
  <si>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</si>
  <si>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</si>
  <si>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</si>
  <si>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</si>
  <si>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</si>
  <si>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</si>
  <si>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</si>
  <si>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</si>
  <si>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</si>
  <si>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</si>
  <si>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</si>
  <si>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</si>
  <si>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</si>
  <si>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</si>
  <si>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</si>
  <si>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</si>
  <si>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</si>
  <si>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</si>
  <si>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</si>
  <si>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</si>
  <si>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</si>
  <si>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</si>
  <si>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</si>
  <si>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</si>
  <si>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</si>
  <si>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</si>
  <si>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</si>
  <si>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</si>
  <si>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</si>
  <si>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</si>
  <si>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</si>
  <si>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</si>
  <si>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</si>
  <si>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</si>
  <si>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</si>
  <si>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</si>
  <si>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</si>
  <si>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</si>
  <si>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</si>
  <si>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</si>
  <si>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</si>
  <si>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</si>
  <si>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</si>
  <si>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</si>
  <si>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</si>
  <si>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</si>
  <si>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</si>
  <si>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</si>
  <si>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</si>
  <si>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</si>
  <si>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</si>
  <si>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</si>
  <si>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</si>
  <si>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</si>
  <si>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</si>
  <si>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</si>
  <si>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</si>
  <si>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</si>
  <si>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</si>
  <si>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</si>
  <si>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</si>
  <si>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</si>
  <si>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</si>
  <si>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</si>
  <si>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</si>
  <si>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</si>
  <si>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</si>
  <si>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</si>
  <si>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</si>
  <si>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</si>
  <si>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</si>
  <si>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</si>
  <si>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</si>
  <si>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</si>
  <si>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</si>
  <si>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</si>
  <si>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</si>
  <si>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</si>
  <si>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</si>
  <si>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</si>
  <si>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</si>
  <si>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</si>
  <si>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</si>
  <si>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</si>
  <si>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</si>
  <si>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</si>
  <si>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</si>
  <si>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</si>
  <si>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</si>
  <si>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</si>
  <si>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</si>
  <si>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</si>
  <si>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</si>
  <si>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</si>
  <si>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</si>
  <si>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</si>
  <si>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</si>
  <si>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</si>
  <si>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</si>
  <si>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</si>
  <si>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</si>
  <si>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</si>
  <si>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</si>
  <si>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</si>
  <si>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</si>
  <si>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</si>
  <si>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</si>
  <si>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</si>
  <si>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</si>
  <si>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</si>
  <si>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</si>
  <si>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</si>
  <si>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</si>
  <si>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</si>
  <si>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</si>
  <si>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</si>
  <si>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</si>
  <si>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</si>
  <si>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</si>
  <si>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</si>
  <si>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</si>
  <si>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</si>
  <si>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</si>
  <si>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</si>
  <si>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</si>
  <si>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</si>
  <si>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</si>
  <si>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</si>
  <si>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</si>
  <si>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</si>
  <si>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</si>
  <si>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</si>
  <si>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</si>
  <si>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</si>
  <si>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</si>
  <si>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</si>
  <si>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</si>
  <si>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</si>
  <si>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</si>
  <si>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</si>
  <si>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</si>
  <si>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</si>
  <si>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</si>
  <si>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</si>
  <si>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</si>
  <si>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</si>
  <si>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</si>
  <si>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</si>
  <si>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</si>
  <si>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</si>
  <si>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</si>
  <si>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</si>
  <si>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</si>
  <si>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</si>
  <si>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</si>
  <si>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</si>
  <si>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</si>
  <si>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</si>
  <si>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</si>
  <si>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</si>
  <si>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</si>
  <si>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</si>
  <si>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</si>
  <si>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</si>
  <si>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</si>
  <si>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</si>
  <si>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</si>
  <si>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</si>
  <si>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</si>
  <si>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</si>
  <si>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</si>
  <si>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</si>
  <si>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</si>
  <si>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</si>
  <si>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</si>
  <si>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</si>
  <si>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</si>
  <si>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</si>
  <si>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</si>
  <si>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</si>
  <si>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</si>
  <si>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</si>
  <si>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</si>
  <si>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</si>
  <si>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</si>
  <si>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</si>
  <si>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</si>
  <si>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</si>
  <si>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</si>
  <si>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</si>
  <si>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</si>
  <si>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</si>
  <si>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</si>
  <si>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</si>
  <si>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</si>
  <si>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</si>
  <si>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</si>
  <si>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</si>
  <si>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</si>
  <si>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</si>
  <si>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</si>
  <si>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</si>
  <si>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</si>
  <si>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</si>
  <si>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</si>
  <si>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</si>
  <si>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</si>
  <si>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</si>
  <si>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</si>
  <si>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</si>
  <si>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</si>
  <si>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</si>
  <si>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</si>
  <si>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</si>
  <si>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</si>
  <si>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</si>
  <si>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</si>
  <si>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</si>
  <si>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</si>
  <si>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</si>
  <si>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</si>
  <si>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</si>
  <si>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</si>
  <si>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</si>
  <si>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</si>
  <si>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</si>
  <si>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</si>
  <si>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</si>
  <si>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</si>
  <si>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</si>
  <si>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</si>
  <si>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</si>
  <si>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</si>
  <si>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</si>
  <si>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</si>
  <si>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</si>
  <si>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</si>
  <si>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</si>
  <si>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</si>
  <si>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</si>
  <si>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</si>
  <si>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</si>
  <si>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</si>
  <si>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</si>
  <si>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</si>
  <si>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</si>
  <si>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</si>
  <si>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</si>
  <si>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</si>
  <si>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</si>
  <si>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</si>
  <si>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</si>
  <si>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</si>
  <si>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</si>
  <si>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</si>
  <si>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</si>
  <si>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</si>
  <si>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</si>
  <si>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</si>
  <si>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</si>
  <si>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</si>
  <si>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</si>
  <si>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</si>
  <si>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</si>
  <si>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</si>
  <si>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</si>
  <si>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</si>
  <si>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</si>
  <si>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</si>
  <si>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</si>
  <si>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</si>
  <si>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</si>
  <si>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</si>
  <si>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</si>
  <si>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</si>
  <si>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</si>
  <si>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</si>
  <si>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</si>
  <si>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</si>
  <si>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</si>
  <si>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</si>
  <si>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</si>
  <si>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</si>
  <si>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</si>
  <si>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</si>
  <si>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</si>
  <si>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</si>
  <si>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</si>
  <si>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</si>
  <si>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</si>
  <si>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</si>
  <si>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</si>
  <si>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</si>
  <si>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</si>
  <si>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</si>
  <si>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</si>
  <si>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</si>
  <si>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</si>
  <si>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</si>
  <si>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</si>
  <si>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</si>
  <si>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</si>
  <si>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</si>
  <si>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</si>
  <si>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</si>
  <si>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</si>
  <si>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</si>
  <si>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</si>
  <si>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</si>
  <si>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</si>
  <si>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</si>
  <si>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</si>
  <si>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</si>
  <si>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</si>
  <si>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</si>
  <si>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</si>
  <si>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</si>
  <si>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</si>
  <si>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</si>
  <si>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</si>
  <si>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</si>
  <si>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</si>
  <si>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</si>
  <si>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</si>
  <si>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</si>
  <si>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</si>
  <si>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</si>
  <si>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</si>
  <si>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</si>
  <si>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</si>
  <si>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</si>
  <si>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</si>
  <si>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</si>
  <si>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</si>
  <si>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</si>
  <si>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</si>
  <si>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</si>
  <si>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</si>
  <si>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</si>
  <si>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</si>
  <si>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</si>
  <si>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</si>
  <si>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</si>
  <si>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</si>
  <si>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</si>
  <si>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</si>
  <si>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</si>
  <si>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</si>
  <si>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</si>
  <si>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</si>
  <si>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</si>
  <si>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</si>
  <si>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</si>
  <si>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</si>
  <si>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</si>
  <si>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</si>
  <si>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</si>
  <si>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</si>
  <si>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</si>
  <si>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</si>
  <si>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</si>
  <si>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000936</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</si>
  <si>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</si>
  <si>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</si>
  <si>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</si>
  <si>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</si>
  <si>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</si>
  <si>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</si>
  <si>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</si>
  <si>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</si>
  <si>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</si>
  <si>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</si>
  <si>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</si>
  <si>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</si>
  <si>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</si>
  <si>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</si>
  <si>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</si>
  <si>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</si>
  <si>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</si>
  <si>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</si>
  <si>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</si>
  <si>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</si>
  <si>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</si>
  <si>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</si>
  <si>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</si>
  <si>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</si>
  <si>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</si>
  <si>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</si>
  <si>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</si>
  <si>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</si>
  <si>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</si>
  <si>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</si>
  <si>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</si>
  <si>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</si>
  <si>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</si>
  <si>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</si>
  <si>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</si>
  <si>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</si>
  <si>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</si>
  <si>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</si>
  <si>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</si>
  <si>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</si>
  <si>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</si>
  <si>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</si>
  <si>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</si>
  <si>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</si>
  <si>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</si>
  <si>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</si>
  <si>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</si>
  <si>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</si>
  <si>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</si>
  <si>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</si>
  <si>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</si>
  <si>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</si>
  <si>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</si>
  <si>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</si>
  <si>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</si>
  <si>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</si>
  <si>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</si>
  <si>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</si>
  <si>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</si>
  <si>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</si>
  <si>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</si>
  <si>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</si>
  <si>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</si>
  <si>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</si>
  <si>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</si>
  <si>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</si>
  <si>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</si>
  <si>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</si>
  <si>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</si>
  <si>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</si>
  <si>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</si>
  <si>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</si>
  <si>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</si>
  <si>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</si>
  <si>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</si>
  <si>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</si>
  <si>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</si>
  <si>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</si>
  <si>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</si>
  <si>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</si>
  <si>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</si>
  <si>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</si>
  <si>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</si>
  <si>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</si>
  <si>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</si>
  <si>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</si>
  <si>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</si>
  <si>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</si>
  <si>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</si>
  <si>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</si>
  <si>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</si>
  <si>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</si>
  <si>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</si>
  <si>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</si>
  <si>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</si>
  <si>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</si>
  <si>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</si>
  <si>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</si>
  <si>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</si>
  <si>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</si>
  <si>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</si>
  <si>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</si>
  <si>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</si>
  <si>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</si>
  <si>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</si>
  <si>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</si>
  <si>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</si>
  <si>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</si>
  <si>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</si>
  <si>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</si>
  <si>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</si>
  <si>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</si>
  <si>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</si>
  <si>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</si>
  <si>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</si>
  <si>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</si>
  <si>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</si>
  <si>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</si>
  <si>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</si>
  <si>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</si>
  <si>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</si>
  <si>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</si>
  <si>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</si>
  <si>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</si>
  <si>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</si>
  <si>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</si>
  <si>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</si>
  <si>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</si>
  <si>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</si>
  <si>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</si>
  <si>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</si>
  <si>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</si>
  <si>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</si>
  <si>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</si>
  <si>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</si>
  <si>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</si>
  <si>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</si>
  <si>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</si>
  <si>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</si>
  <si>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</si>
  <si>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</si>
  <si>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</si>
  <si>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</si>
  <si>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</si>
  <si>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</si>
  <si>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</si>
  <si>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</si>
  <si>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</si>
  <si>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</si>
  <si>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</si>
  <si>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</si>
  <si>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</si>
  <si>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</si>
  <si>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</si>
  <si>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</si>
  <si>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</si>
  <si>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</si>
  <si>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</si>
  <si>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</si>
  <si>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</si>
  <si>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</si>
  <si>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</si>
  <si>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</si>
  <si>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</si>
  <si>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</si>
  <si>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</si>
  <si>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</si>
  <si>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</si>
  <si>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</si>
  <si>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</si>
  <si>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</si>
  <si>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</si>
  <si>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</si>
  <si>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</si>
  <si>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</si>
  <si>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</si>
  <si>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</si>
  <si>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</si>
  <si>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</si>
  <si>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</si>
  <si>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</si>
  <si>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</si>
  <si>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</si>
  <si>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</si>
  <si>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</si>
  <si>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</si>
  <si>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</si>
  <si>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</si>
  <si>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</si>
  <si>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</si>
  <si>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</si>
  <si>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</si>
  <si>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</si>
  <si>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</si>
  <si>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</si>
  <si>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</si>
  <si>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</si>
  <si>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</si>
  <si>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</si>
  <si>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</si>
  <si>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</si>
  <si>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</si>
  <si>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</si>
  <si>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</si>
  <si>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</si>
  <si>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</si>
  <si>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</si>
  <si>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</si>
  <si>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</si>
  <si>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</si>
  <si>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</si>
  <si>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</si>
  <si>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</si>
  <si>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</si>
  <si>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</si>
  <si>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</si>
  <si>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</si>
  <si>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</si>
  <si>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</si>
  <si>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</si>
  <si>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</si>
  <si>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</si>
  <si>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</si>
  <si>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</si>
  <si>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</si>
  <si>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</si>
  <si>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</si>
  <si>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</si>
  <si>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</si>
  <si>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</si>
  <si>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</si>
  <si>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</si>
  <si>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</si>
  <si>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</si>
  <si>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</si>
  <si>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</si>
  <si>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</si>
  <si>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</si>
  <si>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</si>
  <si>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</si>
  <si>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</si>
  <si>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</si>
  <si>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</si>
  <si>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</si>
  <si>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</si>
  <si>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</si>
  <si>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</si>
  <si>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</si>
  <si>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</si>
  <si>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</si>
  <si>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</si>
  <si>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</si>
  <si>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</si>
  <si>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</si>
  <si>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</si>
  <si>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</si>
  <si>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</si>
  <si>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</si>
  <si>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</si>
  <si>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</si>
  <si>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</si>
  <si>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</si>
  <si>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</si>
  <si>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</si>
  <si>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</si>
  <si>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</si>
  <si>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</si>
  <si>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</si>
  <si>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</si>
  <si>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</si>
  <si>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</si>
  <si>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</si>
  <si>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</si>
  <si>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</si>
  <si>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</si>
  <si>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</si>
  <si>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</si>
  <si>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</si>
  <si>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</si>
  <si>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</si>
  <si>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</si>
  <si>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</si>
  <si>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</si>
  <si>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</si>
  <si>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</si>
  <si>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</si>
  <si>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</si>
  <si>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</si>
  <si>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</si>
  <si>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</si>
  <si>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</si>
  <si>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</si>
  <si>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</si>
  <si>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</si>
  <si>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</si>
  <si>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</si>
  <si>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</si>
  <si>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</si>
  <si>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</si>
  <si>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</si>
  <si>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</si>
  <si>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</si>
  <si>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</si>
  <si>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</si>
  <si>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</si>
  <si>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</si>
  <si>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</si>
  <si>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</si>
  <si>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</si>
  <si>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</si>
  <si>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</si>
  <si>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</si>
  <si>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</si>
  <si>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</si>
  <si>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</si>
  <si>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</si>
  <si>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</si>
  <si>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</si>
  <si>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</si>
  <si>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</si>
  <si>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</si>
  <si>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</si>
  <si>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</si>
  <si>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</si>
  <si>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</si>
  <si>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</si>
  <si>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</si>
  <si>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</si>
  <si>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</si>
  <si>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</si>
  <si>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</si>
  <si>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</si>
  <si>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</si>
  <si>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</si>
  <si>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</si>
  <si>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</si>
  <si>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</si>
  <si>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</si>
  <si>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</si>
  <si>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</si>
  <si>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</si>
  <si>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</si>
  <si>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</si>
  <si>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</si>
  <si>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</si>
  <si>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</si>
  <si>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</si>
  <si>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</si>
  <si>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</si>
  <si>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</si>
  <si>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</si>
  <si>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</si>
  <si>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</si>
  <si>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</si>
  <si>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</si>
  <si>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</si>
  <si>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</si>
  <si>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</si>
  <si>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</si>
  <si>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</si>
  <si>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</si>
  <si>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</si>
  <si>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</si>
  <si>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</si>
  <si>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</si>
  <si>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</si>
  <si>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</si>
  <si>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</si>
  <si>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</si>
  <si>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</si>
  <si>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</si>
  <si>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</si>
  <si>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</si>
  <si>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</si>
  <si>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</si>
  <si>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</si>
  <si>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</si>
  <si>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</si>
  <si>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</si>
  <si>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</si>
  <si>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</si>
  <si>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</si>
  <si>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</si>
  <si>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</si>
  <si>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</si>
  <si>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</si>
  <si>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</si>
  <si>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</si>
  <si>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</si>
  <si>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</si>
  <si>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</si>
  <si>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</si>
  <si>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</si>
  <si>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</si>
  <si>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</si>
  <si>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</si>
  <si>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</si>
  <si>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</si>
  <si>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</si>
  <si>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</si>
  <si>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</si>
  <si>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</si>
  <si>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</si>
  <si>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</si>
  <si>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</si>
  <si>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</si>
  <si>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</si>
  <si>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</si>
  <si>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</si>
  <si>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</si>
  <si>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</si>
  <si>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</si>
  <si>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</si>
  <si>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</si>
  <si>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</si>
  <si>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</si>
  <si>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</si>
  <si>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</si>
  <si>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</si>
  <si>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</si>
  <si>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</si>
  <si>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</si>
  <si>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</si>
  <si>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</si>
  <si>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</si>
  <si>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</si>
  <si>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</si>
  <si>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</si>
  <si>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</si>
  <si>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</si>
  <si>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</si>
  <si>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</si>
  <si>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</si>
  <si>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</si>
  <si>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</si>
  <si>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</si>
  <si>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</si>
  <si>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</si>
  <si>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</si>
  <si>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</si>
  <si>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</si>
  <si>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</si>
  <si>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</si>
  <si>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</si>
  <si>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</si>
  <si>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</si>
  <si>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</si>
  <si>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</si>
  <si>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</si>
  <si>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</si>
  <si>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</si>
  <si>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</si>
  <si>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</si>
  <si>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</si>
  <si>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</si>
  <si>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</si>
  <si>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</si>
  <si>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</si>
  <si>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</si>
  <si>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</si>
  <si>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</si>
  <si>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</si>
  <si>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</si>
  <si>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</si>
  <si>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</si>
  <si>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</si>
  <si>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</si>
  <si>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</si>
  <si>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</si>
  <si>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</si>
  <si>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</si>
  <si>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</si>
  <si>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</si>
  <si>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</si>
  <si>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</si>
  <si>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</si>
  <si>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</si>
  <si>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</si>
  <si>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</si>
  <si>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</si>
  <si>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</si>
  <si>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</si>
  <si>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</si>
  <si>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</si>
  <si>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</si>
  <si>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</si>
  <si>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</si>
  <si>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</si>
  <si>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</si>
  <si>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</si>
  <si>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</si>
  <si>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</si>
  <si>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</si>
  <si>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</si>
  <si>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</si>
  <si>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</si>
  <si>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</si>
  <si>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</si>
  <si>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</si>
  <si>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</si>
  <si>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</si>
  <si>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</si>
  <si>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</si>
  <si>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</si>
  <si>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</si>
  <si>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</si>
  <si>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</si>
  <si>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</si>
  <si>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</si>
  <si>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</si>
  <si>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</si>
  <si>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</si>
  <si>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</si>
  <si>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</si>
  <si>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</si>
  <si>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</si>
  <si>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</si>
  <si>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</si>
  <si>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</si>
  <si>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</si>
  <si>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</si>
  <si>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</si>
  <si>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</si>
  <si>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</si>
  <si>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</si>
  <si>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</si>
  <si>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</si>
  <si>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</si>
  <si>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</si>
  <si>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</si>
  <si>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</si>
  <si>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</si>
  <si>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</si>
  <si>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</si>
  <si>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</si>
  <si>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</si>
  <si>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</si>
  <si>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</si>
  <si>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</si>
  <si>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</si>
  <si>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</si>
  <si>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</si>
  <si>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</si>
  <si>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</si>
  <si>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</si>
  <si>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</si>
  <si>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</si>
  <si>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</si>
  <si>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</si>
  <si>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</si>
  <si>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</si>
  <si>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</si>
  <si>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</si>
  <si>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</si>
  <si>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</si>
  <si>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</si>
  <si>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</si>
  <si>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</si>
  <si>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</si>
  <si>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</si>
  <si>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</si>
  <si>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</si>
  <si>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</si>
  <si>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</si>
  <si>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</si>
  <si>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</si>
  <si>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</si>
  <si>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</si>
  <si>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</si>
  <si>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</si>
  <si>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</si>
  <si>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</si>
  <si>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</si>
  <si>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</si>
  <si>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</si>
  <si>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</si>
  <si>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</si>
  <si>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</si>
  <si>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</si>
  <si>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</si>
  <si>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</si>
  <si>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</si>
  <si>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</si>
  <si>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</si>
  <si>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</si>
  <si>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</si>
  <si>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</si>
  <si>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</si>
  <si>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</si>
  <si>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</si>
  <si>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</si>
  <si>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</si>
  <si>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</si>
  <si>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</si>
  <si>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</si>
  <si>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</si>
  <si>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</si>
  <si>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</si>
  <si>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</si>
  <si>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</si>
  <si>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</si>
  <si>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</si>
  <si>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</si>
  <si>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</si>
  <si>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</si>
  <si>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</si>
  <si>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</si>
  <si>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</si>
  <si>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</si>
  <si>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</si>
  <si>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</si>
  <si>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</si>
  <si>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</si>
  <si>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</si>
  <si>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</si>
  <si>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</si>
  <si>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</si>
  <si>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</si>
  <si>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</si>
  <si>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</si>
  <si>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</si>
  <si>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</si>
  <si>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</si>
  <si>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</si>
  <si>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</si>
  <si>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</si>
  <si>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</si>
  <si>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</si>
  <si>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</si>
  <si>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</si>
  <si>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</si>
  <si>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</si>
  <si>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</si>
  <si>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</si>
  <si>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</si>
  <si>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</si>
  <si>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</si>
  <si>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</si>
  <si>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</si>
  <si>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</si>
  <si>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</si>
  <si>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</si>
  <si>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</si>
  <si>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</si>
  <si>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</si>
  <si>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</si>
  <si>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</si>
  <si>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</si>
  <si>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</si>
  <si>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</si>
  <si>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</si>
  <si>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</si>
  <si>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</si>
  <si>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</si>
  <si>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</si>
  <si>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</si>
  <si>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</si>
  <si>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</si>
  <si>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</si>
  <si>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</si>
  <si>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</si>
  <si>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</si>
  <si>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</si>
  <si>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</si>
  <si>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</si>
  <si>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</si>
  <si>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</si>
  <si>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</si>
  <si>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</si>
  <si>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</si>
  <si>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</si>
  <si>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</si>
  <si>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</si>
  <si>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</si>
  <si>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</si>
  <si>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</si>
  <si>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</si>
  <si>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</si>
  <si>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</si>
  <si>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</si>
  <si>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</si>
  <si>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</si>
  <si>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</si>
  <si>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</si>
  <si>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</si>
  <si>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</si>
  <si>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</si>
  <si>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</si>
  <si>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</si>
  <si>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</si>
  <si>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</si>
  <si>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</si>
  <si>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</si>
  <si>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</si>
  <si>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</si>
  <si>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</si>
  <si>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</si>
  <si>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</si>
  <si>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</si>
  <si>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</si>
  <si>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</si>
  <si>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</si>
  <si>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</si>
  <si>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</si>
  <si>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</si>
  <si>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</si>
  <si>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</si>
  <si>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</si>
  <si>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</si>
  <si>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</si>
  <si>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</si>
  <si>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</si>
  <si>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</si>
  <si>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</si>
  <si>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</si>
  <si>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</si>
  <si>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</si>
  <si>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</si>
  <si>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</si>
  <si>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</si>
  <si>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</si>
  <si>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</si>
  <si>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</si>
  <si>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</si>
  <si>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</si>
  <si>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</si>
  <si>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</si>
  <si>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</si>
  <si>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</si>
  <si>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</si>
  <si>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</si>
  <si>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</si>
  <si>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</si>
  <si>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</si>
  <si>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</si>
  <si>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</si>
  <si>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</si>
  <si>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</si>
  <si>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</si>
  <si>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</si>
  <si>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</si>
  <si>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</si>
  <si>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</si>
  <si>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</si>
  <si>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</si>
  <si>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</si>
  <si>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</si>
  <si>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</si>
  <si>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</si>
  <si>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</si>
  <si>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</si>
  <si>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</si>
  <si>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</si>
  <si>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</si>
  <si>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</si>
  <si>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</si>
  <si>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</si>
  <si>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</si>
  <si>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</si>
  <si>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</si>
  <si>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</si>
  <si>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</si>
  <si>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</si>
  <si>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</si>
  <si>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</si>
  <si>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</si>
  <si>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</si>
  <si>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</si>
  <si>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</si>
  <si>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</si>
  <si>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</si>
  <si>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</si>
  <si>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</si>
  <si>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</si>
  <si>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</si>
  <si>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</si>
  <si>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</si>
  <si>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</si>
  <si>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</si>
  <si>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</si>
  <si>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</si>
  <si>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</si>
  <si>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</si>
  <si>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</si>
  <si>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</si>
  <si>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</si>
  <si>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</si>
  <si>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</si>
  <si>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</si>
  <si>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</si>
  <si>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</si>
  <si>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</si>
  <si>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</si>
  <si>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</si>
  <si>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</si>
  <si>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</si>
  <si>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</si>
  <si>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</si>
  <si>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</si>
  <si>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</si>
  <si>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</si>
  <si>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</si>
  <si>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</si>
  <si>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</si>
  <si>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</si>
  <si>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</si>
  <si>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</si>
  <si>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</si>
  <si>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</si>
  <si>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</si>
  <si>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</si>
  <si>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</si>
  <si>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</si>
  <si>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</si>
  <si>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</si>
  <si>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</si>
  <si>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</si>
  <si>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</si>
  <si>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</si>
  <si>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</si>
  <si>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</si>
  <si>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</si>
  <si>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</si>
  <si>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</si>
  <si>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</si>
  <si>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</si>
  <si>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</si>
  <si>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</si>
  <si>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</si>
  <si>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</si>
  <si>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</si>
  <si>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</si>
  <si>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</si>
  <si>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</si>
  <si>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</si>
  <si>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</si>
  <si>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</si>
  <si>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</si>
  <si>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</si>
  <si>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</si>
  <si>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</si>
  <si>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</si>
  <si>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</si>
  <si>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</si>
  <si>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</si>
  <si>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</si>
  <si>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</si>
  <si>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</si>
  <si>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</si>
  <si>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</si>
  <si>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</si>
  <si>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</si>
  <si>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</si>
  <si>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</si>
  <si>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</si>
  <si>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</si>
  <si>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</si>
  <si>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</si>
  <si>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</si>
  <si>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</si>
  <si>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</si>
  <si>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</si>
  <si>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</si>
  <si>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</si>
  <si>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</si>
  <si>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</si>
  <si>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</si>
  <si>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</si>
  <si>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</si>
  <si>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</si>
  <si>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</si>
  <si>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</si>
  <si>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</si>
  <si>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</si>
  <si>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</si>
  <si>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</si>
  <si>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</si>
  <si>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</si>
  <si>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</si>
  <si>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</si>
  <si>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</si>
  <si>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</si>
  <si>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</si>
  <si>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</si>
  <si>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</si>
  <si>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</si>
  <si>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</si>
  <si>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</si>
  <si>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</si>
  <si>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</si>
  <si>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</si>
  <si>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</si>
  <si>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</si>
  <si>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</si>
  <si>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</si>
  <si>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</si>
  <si>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</si>
  <si>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</si>
  <si>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</si>
  <si>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</si>
  <si>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</si>
  <si>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</si>
  <si>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</si>
  <si>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</si>
  <si>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</si>
  <si>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</si>
  <si>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</si>
  <si>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</si>
  <si>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</si>
  <si>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</si>
  <si>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</si>
  <si>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</si>
  <si>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</si>
  <si>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</si>
  <si>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</si>
  <si>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</si>
  <si>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</si>
  <si>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</si>
  <si>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</si>
  <si>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</si>
  <si>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</si>
  <si>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</si>
  <si>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</si>
  <si>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</si>
  <si>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</si>
  <si>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</si>
  <si>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</si>
  <si>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</si>
  <si>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</si>
  <si>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</si>
  <si>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</si>
  <si>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</si>
  <si>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</si>
  <si>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</si>
  <si>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</si>
  <si>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</si>
  <si>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</si>
  <si>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</si>
  <si>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</si>
  <si>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</si>
  <si>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</si>
  <si>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</si>
  <si>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</si>
  <si>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</si>
  <si>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</si>
  <si>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</si>
  <si>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</si>
  <si>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</si>
  <si>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</si>
  <si>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</si>
  <si>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</si>
  <si>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</si>
  <si>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</si>
  <si>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</si>
  <si>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</si>
  <si>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</si>
  <si>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</si>
  <si>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</si>
  <si>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</si>
  <si>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</si>
  <si>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</si>
  <si>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</si>
  <si>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</si>
  <si>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</si>
  <si>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</si>
  <si>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</si>
  <si>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</si>
  <si>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</si>
  <si>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</si>
  <si>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</si>
  <si>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</si>
  <si>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</si>
  <si>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</si>
  <si>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</si>
  <si>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</si>
  <si>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</si>
  <si>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</si>
  <si>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</si>
  <si>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</si>
  <si>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</si>
  <si>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</si>
  <si>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</si>
  <si>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</si>
  <si>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</si>
  <si>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</si>
  <si>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</si>
  <si>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</si>
  <si>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</si>
  <si>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</si>
  <si>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</si>
  <si>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</si>
  <si>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</si>
  <si>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</si>
  <si>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</si>
  <si>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</si>
  <si>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</si>
  <si>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</si>
  <si>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</si>
  <si>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</si>
  <si>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</si>
  <si>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</si>
  <si>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</si>
  <si>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</si>
  <si>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</si>
  <si>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</si>
  <si>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</si>
  <si>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</si>
  <si>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</si>
  <si>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</si>
  <si>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</si>
  <si>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</si>
  <si>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</si>
  <si>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</si>
  <si>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</si>
  <si>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</si>
  <si>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</si>
  <si>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</si>
  <si>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</si>
  <si>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</si>
  <si>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</si>
  <si>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</si>
  <si>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</si>
  <si>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</si>
  <si>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</si>
  <si>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</si>
  <si>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</si>
  <si>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</si>
  <si>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</si>
  <si>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</si>
  <si>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</si>
  <si>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</si>
  <si>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</si>
  <si>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</si>
  <si>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</si>
  <si>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</si>
  <si>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</si>
  <si>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</si>
  <si>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</si>
  <si>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</si>
  <si>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</si>
  <si>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</si>
  <si>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</si>
  <si>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</si>
  <si>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</si>
  <si>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</si>
  <si>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</si>
  <si>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</si>
  <si>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</si>
  <si>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</si>
  <si>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</si>
  <si>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</si>
  <si>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</si>
  <si>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</si>
  <si>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</si>
  <si>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</si>
  <si>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</si>
  <si>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</si>
  <si>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</si>
  <si>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</si>
  <si>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</si>
  <si>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</si>
  <si>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</si>
  <si>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</si>
  <si>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</si>
  <si>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</si>
  <si>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</si>
  <si>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</si>
  <si>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</si>
  <si>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</si>
  <si>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</si>
  <si>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</si>
  <si>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</si>
  <si>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</si>
  <si>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</si>
  <si>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</si>
  <si>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</si>
  <si>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</si>
  <si>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</si>
  <si>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</si>
  <si>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</si>
  <si>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</si>
  <si>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</si>
  <si>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</si>
  <si>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</si>
  <si>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</si>
  <si>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</si>
  <si>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</si>
  <si>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</si>
  <si>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</si>
  <si>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</si>
  <si>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</si>
  <si>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</si>
  <si>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</si>
  <si>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</si>
  <si>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</si>
  <si>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</si>
  <si>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</si>
  <si>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</si>
  <si>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</si>
  <si>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</si>
  <si>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</si>
  <si>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</si>
  <si>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</si>
  <si>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</si>
  <si>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</si>
  <si>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</si>
  <si>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</si>
  <si>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</si>
  <si>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</si>
  <si>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</si>
  <si>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</si>
  <si>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</si>
  <si>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</si>
  <si>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</si>
  <si>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</si>
  <si>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</si>
  <si>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</si>
  <si>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</si>
  <si>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</si>
  <si>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</si>
  <si>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</si>
  <si>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</si>
  <si>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</si>
  <si>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</si>
  <si>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</si>
  <si>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</si>
  <si>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</si>
  <si>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</si>
  <si>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</si>
  <si>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</si>
  <si>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</si>
  <si>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</si>
  <si>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</si>
  <si>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</si>
  <si>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</si>
  <si>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</si>
  <si>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</si>
  <si>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</si>
  <si>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</si>
  <si>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</si>
  <si>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</si>
  <si>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</si>
  <si>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</si>
  <si>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</si>
  <si>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</si>
  <si>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</si>
  <si>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</si>
  <si>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</si>
  <si>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</si>
  <si>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</si>
  <si>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</si>
  <si>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</si>
  <si>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</si>
  <si>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</si>
  <si>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</si>
  <si>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</si>
  <si>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</si>
  <si>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</si>
  <si>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</si>
  <si>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</si>
  <si>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</si>
  <si>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</si>
  <si>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</si>
  <si>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</si>
  <si>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</si>
  <si>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</si>
  <si>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</si>
  <si>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</si>
  <si>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</si>
  <si>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</si>
  <si>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</si>
  <si>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</si>
  <si>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</si>
  <si>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</si>
  <si>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</si>
  <si>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</si>
  <si>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</si>
  <si>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</si>
  <si>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</si>
  <si>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</si>
  <si>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</si>
  <si>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</si>
  <si>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</si>
  <si>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</si>
  <si>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</si>
  <si>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</si>
  <si>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</si>
  <si>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</si>
  <si>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</si>
  <si>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</si>
  <si>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</si>
  <si>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</si>
  <si>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</si>
  <si>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</si>
  <si>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</si>
  <si>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</si>
  <si>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</si>
  <si>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</si>
  <si>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</si>
  <si>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</si>
  <si>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</si>
  <si>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</si>
  <si>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</si>
  <si>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</si>
  <si>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</si>
  <si>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</si>
  <si>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</si>
  <si>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</si>
  <si>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</si>
  <si>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</si>
  <si>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</si>
  <si>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</si>
  <si>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</si>
  <si>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</si>
  <si>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</si>
  <si>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</si>
  <si>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</si>
  <si>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</si>
  <si>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</si>
  <si>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</si>
  <si>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</si>
  <si>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</si>
  <si>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</si>
  <si>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</si>
  <si>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</si>
  <si>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</si>
  <si>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</si>
  <si>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</si>
  <si>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</si>
  <si>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</si>
  <si>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</si>
  <si>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</si>
  <si>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</si>
  <si>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</si>
  <si>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</si>
  <si>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</si>
  <si>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</si>
  <si>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</si>
  <si>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</si>
  <si>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</si>
  <si>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</si>
  <si>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</si>
  <si>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</si>
  <si>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</si>
  <si>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</si>
  <si>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</si>
  <si>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</si>
  <si>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</si>
  <si>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</si>
  <si>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</si>
  <si>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</si>
  <si>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</si>
  <si>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</si>
  <si>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</si>
  <si>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</si>
  <si>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</si>
  <si>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</si>
  <si>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</si>
  <si>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</si>
  <si>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</si>
  <si>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</si>
  <si>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</si>
  <si>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</si>
  <si>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</si>
  <si>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</si>
  <si>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</si>
  <si>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</si>
  <si>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</si>
  <si>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</si>
  <si>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</si>
  <si>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</si>
  <si>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</si>
  <si>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</si>
  <si>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</si>
  <si>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</si>
  <si>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</si>
  <si>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</si>
  <si>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</si>
  <si>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</si>
  <si>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</si>
  <si>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</si>
  <si>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</si>
  <si>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</si>
  <si>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</si>
  <si>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</si>
  <si>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</si>
  <si>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</si>
  <si>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</si>
  <si>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</si>
  <si>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</si>
  <si>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</si>
  <si>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</si>
  <si>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</si>
  <si>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</si>
  <si>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</si>
  <si>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</si>
  <si>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</si>
  <si>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</si>
  <si>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</si>
  <si>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</si>
  <si>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</si>
  <si>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</si>
  <si>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</si>
  <si>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</si>
  <si>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</si>
  <si>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</si>
  <si>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</si>
  <si>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</si>
  <si>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</si>
  <si>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</si>
  <si>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</si>
  <si>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</si>
  <si>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</si>
  <si>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</si>
  <si>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</si>
  <si>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</si>
  <si>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</si>
  <si>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</si>
  <si>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</si>
  <si>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</si>
  <si>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</si>
  <si>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</si>
  <si>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</si>
  <si>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</si>
  <si>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</si>
  <si>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</si>
  <si>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</si>
  <si>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</si>
  <si>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</si>
  <si>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</si>
  <si>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</si>
  <si>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</si>
  <si>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</si>
  <si>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</si>
  <si>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</si>
  <si>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</si>
  <si>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</si>
  <si>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</si>
  <si>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</si>
  <si>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</si>
  <si>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</si>
  <si>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</si>
  <si>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</si>
  <si>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</si>
  <si>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</si>
  <si>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</si>
  <si>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</si>
  <si>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</si>
  <si>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</si>
  <si>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</si>
  <si>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</si>
  <si>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</si>
  <si>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</si>
  <si>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</si>
  <si>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</si>
  <si>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</si>
  <si>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</si>
  <si>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</si>
  <si>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</si>
  <si>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</si>
  <si>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</si>
  <si>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</si>
  <si>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</si>
  <si>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</si>
  <si>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</si>
  <si>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</si>
  <si>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</si>
  <si>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</si>
  <si>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</si>
  <si>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</si>
  <si>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</si>
  <si>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</si>
  <si>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</si>
  <si>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</si>
  <si>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</si>
  <si>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</si>
  <si>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</si>
  <si>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</si>
  <si>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</si>
  <si>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</si>
  <si>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</si>
  <si>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</si>
  <si>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</si>
  <si>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</si>
  <si>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</si>
  <si>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</si>
  <si>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</si>
  <si>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</si>
  <si>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</si>
  <si>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</si>
  <si>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</si>
  <si>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</si>
  <si>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</si>
  <si>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</si>
  <si>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</si>
  <si>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</si>
  <si>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</si>
  <si>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</si>
  <si>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</si>
  <si>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</si>
  <si>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</si>
  <si>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</si>
  <si>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</si>
  <si>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</si>
  <si>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</si>
  <si>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</si>
  <si>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</si>
  <si>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</si>
  <si>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</si>
  <si>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</si>
  <si>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</si>
  <si>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</si>
  <si>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</si>
  <si>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</si>
  <si>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</si>
  <si>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</si>
  <si>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</si>
  <si>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</si>
  <si>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</si>
  <si>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</si>
  <si>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</si>
  <si>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</si>
  <si>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</si>
  <si>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</si>
  <si>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</si>
  <si>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</si>
  <si>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</si>
  <si>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</si>
  <si>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</si>
  <si>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</si>
  <si>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</si>
  <si>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</si>
  <si>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</si>
  <si>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</si>
  <si>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</si>
  <si>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</si>
  <si>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</si>
  <si>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</si>
  <si>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</si>
  <si>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</si>
  <si>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</si>
  <si>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</si>
  <si>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</si>
  <si>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</si>
  <si>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</si>
  <si>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</si>
  <si>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</si>
  <si>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</si>
  <si>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</si>
  <si>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</si>
  <si>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</si>
  <si>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</si>
  <si>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</si>
  <si>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</si>
  <si>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</si>
  <si>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</si>
  <si>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</si>
  <si>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</si>
  <si>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</si>
  <si>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</si>
  <si>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</si>
  <si>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</si>
  <si>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</si>
  <si>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</si>
  <si>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</si>
  <si>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</si>
  <si>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</si>
  <si>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</si>
  <si>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</si>
  <si>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</si>
  <si>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</si>
  <si>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</si>
  <si>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</si>
  <si>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</si>
  <si>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</si>
  <si>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</si>
  <si>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</si>
  <si>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</si>
  <si>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</si>
  <si>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</si>
  <si>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</si>
  <si>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</si>
  <si>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</si>
  <si>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</si>
  <si>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</si>
  <si>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</si>
  <si>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</si>
  <si>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</si>
  <si>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</si>
  <si>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</si>
  <si>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</si>
  <si>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</si>
  <si>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</si>
  <si>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</si>
  <si>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</si>
  <si>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</si>
  <si>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</si>
  <si>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</si>
  <si>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</si>
  <si>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</si>
  <si>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</si>
  <si>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</si>
  <si>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</si>
  <si>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</si>
  <si>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</si>
  <si>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</si>
  <si>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</si>
  <si>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</si>
  <si>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</si>
  <si>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</si>
  <si>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</si>
  <si>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</si>
  <si>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</si>
  <si>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</si>
  <si>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</si>
  <si>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</si>
  <si>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</si>
  <si>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</si>
  <si>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</si>
  <si>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</si>
  <si>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</si>
  <si>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</si>
  <si>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</si>
  <si>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</si>
  <si>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</si>
  <si>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</si>
  <si>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</si>
  <si>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</si>
  <si>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</si>
  <si>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</si>
  <si>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</si>
  <si>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</si>
  <si>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</si>
  <si>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</si>
  <si>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</si>
  <si>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</si>
  <si>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</si>
  <si>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</si>
  <si>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</si>
  <si>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</si>
  <si>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</si>
  <si>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</si>
  <si>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</si>
  <si>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</si>
  <si>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</si>
  <si>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</si>
  <si>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</si>
  <si>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</si>
  <si>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</si>
  <si>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</si>
  <si>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</si>
  <si>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</si>
  <si>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</si>
  <si>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</si>
  <si>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</si>
  <si>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</si>
  <si>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</si>
  <si>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</si>
  <si>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</si>
  <si>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</si>
  <si>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</si>
  <si>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</si>
  <si>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</si>
  <si>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</si>
  <si>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</si>
  <si>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</si>
  <si>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</si>
  <si>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</si>
  <si>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</si>
  <si>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</si>
  <si>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</si>
  <si>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</si>
  <si>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</si>
  <si>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</si>
  <si>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</si>
  <si>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</si>
  <si>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</si>
  <si>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</si>
  <si>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</si>
  <si>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</si>
  <si>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</si>
  <si>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</si>
  <si>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</si>
  <si>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</si>
  <si>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</si>
  <si>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</si>
  <si>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</si>
  <si>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</si>
  <si>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</si>
  <si>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</si>
  <si>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</si>
  <si>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</si>
  <si>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</si>
  <si>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</si>
  <si>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</si>
  <si>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</si>
  <si>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</si>
  <si>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</si>
  <si>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</si>
  <si>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</si>
  <si>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</si>
  <si>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</si>
  <si>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</si>
  <si>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</si>
  <si>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</si>
  <si>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</si>
  <si>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</si>
  <si>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</si>
  <si>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</si>
  <si>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</si>
  <si>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</si>
  <si>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</si>
  <si>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</si>
  <si>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</si>
  <si>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</si>
  <si>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</si>
  <si>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</si>
  <si>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</si>
  <si>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</si>
  <si>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</si>
  <si>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</si>
  <si>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</si>
  <si>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</si>
  <si>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</si>
  <si>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</si>
  <si>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</si>
  <si>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</si>
  <si>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</si>
  <si>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</si>
  <si>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</si>
  <si>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</si>
  <si>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</si>
  <si>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</si>
  <si>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</si>
  <si>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</si>
  <si>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</si>
  <si>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</si>
  <si>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</si>
  <si>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</si>
  <si>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</si>
  <si>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</si>
  <si>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</si>
  <si>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</si>
  <si>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</si>
  <si>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</si>
  <si>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</si>
  <si>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</si>
  <si>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</si>
  <si>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</si>
  <si>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</si>
  <si>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</si>
  <si>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</si>
  <si>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</si>
  <si>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</si>
  <si>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</si>
  <si>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</si>
  <si>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</si>
  <si>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</si>
  <si>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</si>
  <si>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</si>
  <si>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</si>
  <si>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</si>
  <si>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</si>
  <si>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</si>
  <si>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</si>
  <si>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</si>
  <si>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</si>
  <si>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</si>
  <si>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</si>
  <si>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</si>
  <si>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</si>
  <si>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</si>
  <si>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</si>
  <si>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</si>
  <si>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</si>
  <si>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</si>
  <si>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</si>
  <si>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</si>
  <si>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</si>
  <si>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</si>
  <si>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</si>
  <si>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</si>
  <si>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</si>
  <si>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</si>
  <si>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</si>
  <si>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</si>
  <si>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</si>
  <si>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</si>
  <si>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</si>
  <si>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</si>
  <si>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</si>
  <si>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</si>
  <si>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</si>
  <si>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</si>
  <si>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</si>
  <si>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</si>
  <si>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</si>
  <si>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</si>
  <si>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</si>
  <si>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</si>
  <si>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</si>
  <si>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</si>
  <si>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</si>
  <si>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</si>
  <si>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</si>
  <si>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</si>
  <si>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</si>
  <si>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</si>
  <si>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</si>
  <si>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</si>
  <si>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</si>
  <si>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</si>
  <si>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</si>
  <si>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</si>
  <si>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</si>
  <si>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</si>
  <si>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</si>
  <si>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</si>
  <si>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</si>
  <si>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</si>
  <si>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</si>
  <si>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</si>
  <si>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</si>
  <si>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</si>
  <si>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</si>
  <si>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</si>
  <si>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</si>
  <si>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</si>
  <si>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</si>
  <si>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</si>
  <si>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</si>
  <si>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</si>
  <si>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</si>
  <si>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</si>
  <si>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</si>
  <si>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</si>
  <si>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</si>
  <si>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</si>
  <si>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</si>
  <si>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</si>
  <si>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</si>
  <si>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</si>
  <si>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</si>
  <si>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</si>
  <si>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</si>
  <si>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</si>
  <si>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</si>
  <si>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</si>
  <si>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</si>
  <si>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</si>
  <si>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</si>
  <si>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</si>
  <si>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</si>
  <si>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</si>
  <si>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</si>
  <si>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</si>
  <si>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</si>
  <si>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</si>
  <si>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</si>
  <si>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</si>
  <si>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</si>
  <si>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</si>
  <si>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</si>
  <si>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</si>
  <si>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</si>
  <si>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</si>
  <si>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</si>
  <si>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</si>
  <si>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</si>
  <si>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</si>
  <si>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</si>
  <si>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</si>
  <si>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</si>
  <si>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</si>
  <si>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</si>
  <si>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</si>
  <si>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</si>
  <si>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</si>
  <si>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</si>
  <si>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</si>
  <si>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</si>
  <si>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</si>
  <si>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</si>
  <si>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</si>
  <si>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</si>
  <si>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</si>
  <si>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</si>
  <si>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</si>
  <si>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</si>
  <si>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</si>
  <si>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</si>
  <si>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</si>
  <si>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</si>
  <si>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</si>
  <si>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</si>
  <si>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</si>
  <si>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</si>
  <si>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</si>
  <si>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</si>
  <si>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</si>
  <si>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</si>
  <si>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</si>
  <si>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</si>
  <si>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</si>
  <si>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</si>
  <si>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</si>
  <si>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</si>
  <si>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</si>
  <si>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</si>
  <si>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</si>
  <si>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</si>
  <si>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</si>
  <si>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</si>
  <si>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</si>
  <si>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</si>
  <si>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</si>
  <si>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</si>
  <si>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</si>
  <si>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</si>
  <si>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</si>
  <si>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</si>
  <si>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</si>
  <si>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</si>
  <si>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</si>
  <si>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</si>
  <si>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</si>
  <si>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</si>
  <si>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</si>
  <si>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</si>
  <si>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</si>
  <si>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</si>
  <si>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</si>
  <si>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</si>
  <si>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</si>
  <si>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</si>
  <si>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</si>
  <si>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</si>
  <si>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</si>
  <si>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</si>
  <si>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</si>
  <si>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</si>
  <si>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</si>
  <si>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</si>
  <si>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</si>
  <si>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</si>
  <si>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</si>
  <si>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</si>
  <si>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</si>
  <si>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</si>
  <si>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</si>
  <si>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</si>
  <si>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</si>
  <si>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</si>
  <si>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</si>
  <si>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</si>
  <si>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</si>
  <si>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</si>
  <si>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</si>
  <si>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</si>
  <si>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</si>
  <si>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</si>
  <si>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</si>
  <si>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</si>
  <si>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</si>
  <si>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</si>
  <si>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</si>
  <si>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</si>
  <si>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</si>
  <si>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</si>
  <si>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</si>
  <si>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</si>
  <si>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</si>
  <si>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</si>
  <si>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</si>
  <si>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</si>
  <si>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</si>
  <si>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</si>
  <si>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</si>
  <si>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</si>
  <si>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</si>
  <si>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</si>
  <si>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</si>
  <si>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</si>
  <si>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</si>
  <si>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</si>
  <si>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</si>
  <si>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</si>
  <si>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</si>
  <si>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</si>
  <si>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</si>
  <si>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</si>
  <si>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</si>
  <si>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</si>
  <si>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</si>
  <si>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</si>
  <si>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</si>
  <si>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</si>
  <si>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</si>
  <si>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</si>
  <si>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</si>
  <si>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</si>
  <si>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</si>
  <si>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</si>
  <si>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</si>
  <si>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</si>
  <si>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</si>
  <si>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</si>
  <si>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</si>
  <si>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</si>
  <si>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</si>
  <si>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</si>
  <si>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</si>
  <si>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</si>
  <si>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</si>
  <si>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</si>
  <si>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</si>
  <si>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</si>
  <si>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</si>
  <si>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</si>
  <si>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</si>
  <si>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</si>
  <si>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</si>
  <si>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</si>
  <si>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</si>
  <si>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</si>
  <si>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</si>
  <si>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</si>
  <si>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</si>
  <si>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</si>
  <si>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</si>
  <si>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</si>
  <si>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</si>
  <si>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</si>
  <si>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</si>
  <si>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</si>
  <si>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</si>
  <si>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</si>
  <si>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</si>
  <si>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</si>
  <si>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</si>
  <si>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</si>
  <si>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</si>
  <si>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</si>
  <si>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</si>
  <si>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</si>
  <si>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</si>
  <si>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</si>
  <si>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</si>
  <si>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</si>
  <si>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</si>
  <si>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</si>
  <si>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</si>
  <si>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</si>
  <si>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</si>
  <si>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</si>
  <si>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</si>
  <si>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</si>
  <si>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</si>
  <si>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</si>
  <si>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</si>
  <si>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</si>
  <si>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</si>
  <si>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</si>
  <si>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</si>
  <si>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</si>
  <si>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</si>
  <si>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</si>
  <si>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</si>
  <si>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</si>
  <si>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</si>
  <si>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</si>
  <si>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</si>
  <si>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</si>
  <si>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</si>
  <si>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</si>
  <si>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</si>
  <si>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</si>
  <si>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</si>
  <si>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</si>
  <si>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</si>
  <si>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</si>
  <si>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</si>
  <si>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</si>
  <si>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</si>
  <si>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</si>
  <si>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</si>
  <si>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</si>
  <si>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</si>
  <si>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</si>
  <si>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</si>
  <si>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</si>
  <si>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</si>
  <si>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</si>
  <si>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</si>
  <si>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</si>
  <si>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</si>
  <si>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</si>
  <si>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</si>
  <si>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</si>
  <si>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</si>
  <si>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</si>
  <si>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</si>
  <si>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</si>
  <si>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</si>
  <si>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</si>
  <si>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</si>
  <si>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</si>
  <si>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</si>
  <si>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</si>
  <si>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</si>
  <si>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</si>
  <si>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</si>
  <si>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</si>
  <si>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</si>
  <si>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</si>
  <si>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</si>
  <si>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</si>
  <si>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</si>
  <si>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</si>
  <si>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</si>
  <si>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</si>
  <si>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</si>
  <si>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</si>
  <si>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</si>
  <si>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</si>
  <si>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</si>
  <si>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</si>
  <si>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</si>
  <si>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</si>
  <si>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</si>
  <si>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</si>
  <si>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</si>
  <si>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</si>
  <si>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</si>
  <si>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</si>
  <si>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</si>
  <si>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</si>
  <si>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</si>
  <si>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</si>
  <si>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</si>
  <si>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</si>
  <si>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</si>
  <si>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</si>
  <si>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</si>
  <si>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</si>
  <si>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</si>
  <si>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</si>
  <si>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</si>
  <si>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</si>
  <si>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</si>
  <si>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</si>
  <si>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</si>
  <si>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</si>
  <si>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</si>
  <si>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</si>
  <si>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</si>
  <si>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</si>
  <si>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</si>
  <si>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</si>
  <si>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</si>
  <si>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</si>
  <si>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</si>
  <si>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</si>
  <si>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</si>
  <si>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</si>
  <si>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</si>
  <si>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</si>
  <si>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</si>
  <si>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</si>
  <si>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</si>
  <si>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</si>
  <si>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</si>
  <si>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</si>
  <si>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</si>
  <si>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</si>
  <si>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</si>
  <si>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</si>
  <si>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</si>
  <si>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</si>
  <si>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</si>
  <si>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</si>
  <si>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</si>
  <si>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</si>
  <si>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</si>
  <si>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</si>
  <si>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</si>
  <si>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</si>
  <si>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</si>
  <si>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</si>
  <si>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</si>
  <si>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</si>
  <si>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</si>
  <si>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</si>
  <si>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</si>
  <si>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</si>
  <si>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</si>
  <si>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</si>
  <si>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</si>
  <si>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</si>
  <si>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</si>
  <si>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</si>
  <si>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</si>
  <si>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</si>
  <si>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</si>
  <si>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</si>
  <si>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</si>
  <si>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</si>
  <si>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</si>
  <si>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</si>
  <si>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</si>
  <si>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</si>
  <si>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</si>
  <si>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</si>
  <si>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</si>
  <si>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</si>
  <si>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</si>
  <si>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</si>
  <si>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</si>
  <si>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</si>
  <si>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</si>
  <si>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</si>
  <si>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</si>
  <si>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</si>
  <si>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</si>
  <si>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</si>
  <si>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</si>
  <si>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</si>
  <si>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</si>
  <si>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</si>
  <si>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</si>
  <si>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</si>
  <si>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</si>
  <si>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</si>
  <si>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</si>
  <si>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</si>
  <si>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</si>
  <si>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</si>
  <si>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</si>
  <si>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</si>
  <si>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</si>
  <si>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</si>
  <si>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</si>
  <si>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</si>
  <si>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</si>
  <si>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</si>
  <si>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</si>
  <si>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</si>
  <si>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</si>
  <si>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</si>
  <si>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</si>
  <si>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</si>
  <si>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</si>
  <si>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</si>
  <si>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</si>
  <si>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</si>
  <si>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</si>
  <si>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</si>
  <si>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</si>
  <si>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</si>
  <si>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</si>
  <si>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</si>
  <si>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</si>
  <si>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</si>
  <si>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</si>
  <si>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</si>
  <si>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</si>
  <si>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</si>
  <si>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</si>
  <si>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</si>
  <si>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</si>
  <si>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</si>
  <si>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</si>
  <si>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</si>
  <si>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</si>
  <si>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</si>
  <si>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</si>
  <si>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</si>
  <si>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</si>
  <si>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</si>
  <si>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</si>
  <si>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</si>
  <si>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</si>
  <si>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</si>
  <si>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</si>
  <si>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</si>
  <si>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</si>
  <si>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</si>
  <si>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</si>
  <si>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</si>
  <si>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</si>
  <si>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</si>
  <si>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</si>
  <si>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</si>
  <si>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</si>
  <si>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</si>
  <si>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</si>
  <si>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</si>
  <si>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</si>
  <si>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</si>
  <si>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</si>
  <si>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</si>
  <si>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</si>
  <si>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</si>
  <si>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</si>
  <si>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</si>
  <si>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</si>
  <si>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</si>
  <si>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</si>
  <si>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</si>
  <si>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</si>
  <si>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</si>
  <si>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</si>
  <si>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</si>
  <si>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</si>
  <si>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</si>
  <si>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</si>
  <si>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</si>
  <si>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</si>
  <si>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</si>
  <si>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</si>
  <si>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</si>
  <si>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</si>
  <si>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</si>
  <si>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</si>
  <si>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</si>
  <si>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</si>
  <si>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</si>
  <si>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</si>
  <si>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</si>
  <si>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</si>
  <si>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</si>
  <si>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</si>
  <si>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</si>
  <si>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</si>
  <si>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</si>
  <si>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</si>
  <si>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</si>
  <si>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</si>
  <si>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</si>
  <si>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</si>
  <si>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</si>
  <si>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</si>
  <si>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</si>
  <si>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</si>
  <si>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</si>
  <si>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</si>
  <si>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</si>
  <si>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</si>
  <si>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</si>
  <si>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</si>
  <si>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</si>
  <si>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</si>
  <si>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</si>
  <si>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</si>
  <si>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</si>
  <si>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</si>
  <si>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</si>
  <si>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</si>
  <si>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</si>
  <si>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</si>
  <si>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</si>
  <si>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</si>
  <si>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</si>
  <si>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</si>
  <si>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</si>
  <si>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</si>
  <si>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</si>
  <si>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</si>
  <si>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</si>
  <si>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</si>
  <si>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</si>
  <si>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</si>
  <si>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</si>
  <si>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</si>
  <si>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</si>
  <si>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</si>
  <si>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</si>
  <si>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</si>
  <si>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</si>
  <si>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</si>
  <si>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</si>
  <si>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</si>
  <si>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</si>
  <si>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</si>
  <si>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</si>
  <si>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</si>
  <si>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</si>
  <si>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</si>
  <si>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</si>
  <si>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</si>
  <si>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</si>
  <si>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</si>
  <si>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</si>
  <si>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</si>
  <si>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</si>
  <si>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</si>
  <si>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</si>
  <si>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</si>
  <si>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</si>
  <si>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</si>
  <si>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</si>
  <si>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</si>
  <si>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</si>
  <si>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</si>
  <si>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</si>
  <si>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</si>
  <si>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</si>
  <si>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</si>
  <si>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</si>
  <si>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</si>
  <si>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</si>
  <si>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</si>
  <si>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</si>
  <si>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</si>
  <si>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</si>
  <si>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</si>
  <si>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</si>
  <si>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</si>
  <si>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</si>
  <si>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</si>
  <si>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</si>
  <si>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</si>
  <si>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</si>
  <si>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</si>
  <si>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</si>
  <si>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</si>
  <si>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</si>
  <si>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</si>
  <si>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</si>
  <si>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</si>
  <si>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</si>
  <si>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</si>
  <si>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</si>
  <si>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</si>
  <si>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</si>
  <si>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</si>
  <si>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</si>
  <si>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</si>
  <si>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</si>
  <si>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</si>
  <si>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</si>
  <si>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</si>
  <si>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</si>
  <si>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</si>
  <si>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</si>
  <si>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</si>
  <si>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</si>
  <si>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</si>
  <si>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</si>
  <si>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</si>
  <si>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</si>
  <si>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</si>
  <si>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</si>
  <si>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</si>
  <si>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</si>
  <si>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</si>
  <si>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</si>
  <si>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</si>
  <si>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</si>
  <si>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</si>
  <si>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</si>
  <si>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</si>
  <si>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</si>
  <si>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</si>
  <si>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</si>
  <si>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</si>
  <si>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</si>
  <si>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</si>
  <si>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</si>
  <si>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</si>
  <si>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</si>
  <si>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</si>
  <si>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</si>
  <si>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</si>
  <si>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</si>
  <si>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</si>
  <si>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</si>
  <si>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</si>
  <si>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</si>
  <si>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</si>
  <si>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</si>
  <si>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</si>
  <si>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</si>
  <si>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</si>
  <si>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</si>
  <si>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</si>
  <si>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</si>
  <si>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</si>
  <si>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</si>
  <si>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</si>
  <si>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</si>
  <si>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</si>
  <si>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</si>
  <si>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</si>
  <si>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</si>
  <si>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</si>
  <si>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</si>
  <si>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</si>
  <si>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</si>
  <si>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</si>
  <si>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</si>
  <si>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</si>
  <si>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</si>
  <si>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</si>
  <si>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</si>
  <si>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</si>
  <si>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</si>
  <si>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</si>
  <si>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</si>
  <si>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</si>
  <si>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</si>
  <si>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</si>
  <si>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</si>
  <si>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</si>
  <si>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</si>
  <si>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</si>
  <si>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</si>
  <si>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</si>
  <si>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</si>
  <si>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</si>
  <si>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</si>
  <si>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</si>
  <si>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</si>
  <si>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</si>
  <si>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</si>
  <si>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</si>
  <si>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</si>
  <si>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</si>
  <si>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</si>
  <si>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</si>
  <si>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</si>
  <si>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</si>
  <si>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</si>
  <si>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</si>
  <si>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</si>
  <si>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</si>
  <si>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</si>
  <si>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</si>
  <si>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</si>
  <si>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</si>
  <si>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</si>
  <si>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</si>
  <si>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</si>
  <si>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</si>
  <si>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</si>
  <si>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</si>
  <si>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</si>
  <si>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</si>
  <si>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</si>
  <si>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</si>
  <si>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</si>
  <si>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</si>
  <si>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</si>
  <si>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</si>
  <si>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</si>
  <si>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</si>
  <si>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</si>
  <si>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</si>
  <si>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</si>
  <si>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</si>
  <si>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</si>
  <si>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</si>
  <si>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</si>
  <si>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</si>
  <si>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</si>
  <si>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</si>
  <si>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</si>
  <si>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</si>
  <si>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</si>
  <si>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</si>
  <si>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</si>
  <si>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</si>
  <si>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</si>
  <si>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</si>
  <si>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</si>
  <si>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</si>
  <si>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</si>
  <si>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</si>
  <si>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</si>
  <si>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</si>
  <si>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</si>
  <si>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</si>
  <si>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</si>
  <si>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</si>
  <si>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</si>
  <si>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</si>
  <si>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</si>
  <si>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</si>
  <si>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</si>
  <si>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</si>
  <si>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</si>
  <si>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</si>
  <si>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</si>
  <si>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</si>
  <si>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</si>
  <si>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</si>
  <si>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</si>
  <si>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</si>
  <si>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</si>
  <si>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</si>
  <si>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</si>
  <si>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</si>
  <si>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</si>
  <si>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</si>
  <si>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</si>
  <si>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</si>
  <si>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</si>
  <si>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</si>
  <si>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</si>
  <si>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</si>
  <si>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</si>
  <si>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</si>
  <si>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</si>
  <si>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</si>
  <si>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</si>
  <si>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</si>
  <si>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</si>
  <si>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</si>
  <si>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</si>
  <si>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</si>
  <si>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</si>
  <si>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</si>
  <si>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</si>
  <si>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</si>
  <si>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</si>
  <si>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</si>
  <si>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</si>
  <si>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</si>
  <si>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</si>
  <si>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</si>
  <si>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</si>
  <si>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</si>
  <si>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</si>
  <si>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</si>
  <si>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</si>
  <si>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</si>
  <si>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</si>
  <si>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</si>
  <si>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</si>
  <si>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</si>
  <si>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</si>
  <si>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</si>
  <si>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</si>
  <si>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</si>
  <si>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</si>
  <si>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</si>
  <si>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</si>
  <si>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</si>
  <si>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</si>
  <si>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</si>
  <si>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</si>
  <si>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</si>
  <si>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</si>
  <si>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</si>
  <si>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</si>
  <si>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</si>
  <si>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</si>
  <si>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</si>
  <si>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</si>
  <si>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</si>
  <si>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</si>
  <si>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</si>
  <si>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</si>
  <si>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</si>
  <si>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</si>
  <si>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</si>
  <si>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</si>
  <si>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</si>
  <si>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</si>
  <si>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</si>
  <si>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</si>
  <si>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</si>
  <si>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</si>
  <si>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</si>
  <si>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</si>
  <si>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</si>
  <si>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</si>
  <si>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</si>
  <si>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</si>
  <si>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</si>
  <si>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</si>
  <si>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</si>
  <si>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</si>
  <si>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</si>
  <si>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</si>
  <si>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</si>
  <si>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</si>
  <si>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</si>
  <si>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</si>
  <si>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</si>
  <si>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</si>
  <si>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</si>
  <si>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</si>
  <si>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</si>
  <si>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</si>
  <si>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</si>
  <si>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</si>
  <si>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</si>
  <si>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</si>
  <si>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</si>
  <si>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</si>
  <si>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</si>
  <si>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</si>
  <si>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</si>
  <si>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</si>
  <si>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</si>
  <si>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</si>
  <si>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</si>
  <si>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</si>
  <si>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</si>
  <si>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</si>
  <si>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</si>
  <si>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</si>
  <si>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</si>
  <si>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</si>
  <si>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</si>
  <si>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</si>
  <si>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</si>
  <si>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</si>
  <si>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</si>
  <si>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</si>
  <si>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</si>
  <si>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</si>
  <si>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</si>
  <si>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</si>
  <si>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</si>
  <si>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</si>
  <si>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</si>
  <si>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</si>
  <si>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</si>
  <si>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</si>
  <si>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</si>
  <si>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</si>
  <si>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</si>
  <si>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</si>
  <si>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</si>
  <si>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</si>
  <si>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</si>
  <si>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</si>
  <si>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</si>
  <si>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</si>
  <si>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</si>
  <si>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</si>
  <si>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</si>
  <si>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</si>
  <si>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</si>
  <si>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</si>
  <si>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</si>
  <si>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</si>
  <si>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</si>
  <si>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</si>
  <si>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</si>
  <si>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</si>
  <si>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</si>
  <si>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</si>
  <si>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</si>
  <si>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</si>
  <si>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</si>
  <si>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</si>
  <si>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</si>
  <si>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</si>
  <si>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</si>
  <si>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</si>
  <si>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</si>
  <si>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</si>
  <si>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</si>
  <si>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</si>
  <si>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</si>
  <si>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</si>
  <si>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</si>
  <si>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</si>
  <si>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</si>
  <si>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</si>
  <si>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</si>
  <si>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</si>
  <si>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</si>
  <si>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</si>
  <si>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</si>
  <si>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</si>
  <si>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</si>
  <si>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</si>
  <si>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</si>
  <si>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</si>
  <si>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</si>
  <si>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</si>
  <si>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</si>
  <si>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</si>
  <si>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</si>
  <si>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</si>
  <si>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</si>
  <si>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</si>
  <si>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</si>
  <si>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</si>
  <si>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</si>
  <si>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</si>
  <si>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</si>
  <si>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</si>
  <si>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</si>
  <si>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</si>
  <si>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</si>
  <si>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</si>
  <si>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</si>
  <si>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</si>
  <si>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</si>
  <si>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</si>
  <si>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</si>
  <si>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</si>
  <si>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</si>
  <si>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</si>
  <si>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</si>
  <si>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</si>
  <si>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</si>
  <si>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</si>
  <si>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</si>
  <si>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</si>
  <si>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</si>
  <si>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</si>
  <si>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</si>
  <si>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</si>
  <si>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</si>
  <si>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</si>
  <si>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</si>
  <si>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</si>
  <si>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</si>
  <si>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</si>
  <si>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</si>
  <si>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</si>
  <si>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</si>
  <si>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</si>
  <si>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</si>
  <si>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</si>
  <si>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</si>
  <si>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</si>
  <si>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</si>
  <si>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</si>
  <si>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</si>
  <si>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</si>
  <si>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</si>
  <si>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</si>
  <si>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</si>
  <si>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</si>
  <si>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</si>
  <si>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</si>
  <si>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</si>
  <si>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</si>
  <si>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</si>
  <si>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</si>
  <si>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</si>
  <si>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</si>
  <si>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</si>
  <si>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</si>
  <si>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</si>
  <si>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</si>
  <si>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</si>
  <si>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</si>
  <si>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</si>
  <si>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</si>
  <si>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</si>
  <si>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</si>
  <si>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</si>
  <si>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</si>
  <si>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</si>
  <si>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</si>
  <si>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</si>
  <si>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</si>
  <si>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</si>
  <si>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</si>
  <si>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</si>
  <si>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</si>
  <si>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</si>
  <si>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</si>
  <si>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</si>
  <si>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</si>
  <si>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</si>
  <si>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</si>
  <si>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</si>
  <si>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</si>
  <si>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</si>
  <si>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</si>
  <si>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</si>
  <si>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</si>
  <si>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</si>
  <si>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</si>
  <si>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</si>
  <si>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</si>
  <si>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</si>
  <si>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</si>
  <si>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</si>
  <si>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</si>
  <si>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</si>
  <si>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</si>
  <si>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</si>
  <si>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</si>
  <si>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</si>
  <si>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</si>
  <si>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</si>
  <si>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</si>
  <si>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</si>
  <si>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</si>
  <si>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</si>
  <si>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</si>
  <si>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</si>
  <si>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</si>
  <si>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</si>
  <si>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</si>
  <si>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</si>
  <si>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</si>
  <si>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</si>
  <si>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</si>
  <si>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</si>
  <si>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</si>
  <si>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</si>
  <si>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</si>
  <si>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</si>
  <si>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</si>
  <si>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</si>
  <si>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</si>
  <si>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</si>
  <si>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</si>
  <si>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</si>
  <si>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</si>
  <si>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</si>
  <si>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</si>
  <si>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</si>
  <si>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</si>
  <si>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</si>
  <si>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</si>
  <si>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</si>
  <si>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</si>
  <si>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</si>
  <si>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</si>
  <si>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</si>
  <si>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</si>
  <si>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</si>
  <si>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</si>
  <si>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</si>
  <si>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</si>
  <si>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</si>
  <si>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</si>
  <si>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</si>
  <si>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</si>
  <si>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</si>
  <si>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</si>
  <si>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</si>
  <si>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</si>
  <si>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</si>
  <si>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</si>
  <si>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</si>
  <si>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</si>
  <si>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</si>
  <si>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</si>
  <si>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</si>
  <si>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</si>
  <si>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</si>
  <si>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</si>
  <si>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</si>
  <si>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</si>
  <si>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</si>
  <si>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</si>
  <si>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</si>
  <si>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</si>
  <si>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</si>
  <si>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</si>
  <si>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</si>
  <si>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</si>
  <si>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</si>
  <si>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</si>
  <si>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</si>
  <si>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</si>
  <si>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</si>
  <si>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</si>
  <si>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</si>
  <si>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</si>
  <si>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</si>
  <si>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</si>
  <si>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</si>
  <si>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</si>
  <si>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</si>
  <si>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</si>
  <si>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</si>
  <si>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</si>
  <si>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</si>
  <si>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</si>
  <si>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</si>
  <si>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</si>
  <si>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</si>
  <si>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</si>
  <si>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</si>
  <si>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</si>
  <si>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</si>
  <si>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</si>
  <si>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</si>
  <si>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</si>
  <si>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</si>
  <si>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</si>
  <si>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</si>
  <si>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</si>
  <si>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</si>
  <si>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</si>
  <si>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</si>
  <si>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</si>
  <si>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</si>
  <si>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</si>
  <si>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</si>
  <si>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</si>
  <si>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</si>
  <si>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</si>
  <si>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</si>
  <si>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</si>
  <si>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</si>
  <si>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</si>
  <si>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</si>
  <si>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</si>
  <si>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</si>
  <si>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</si>
  <si>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</si>
  <si>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</si>
  <si>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</si>
  <si>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</si>
  <si>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</si>
  <si>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</si>
  <si>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</si>
  <si>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</si>
  <si>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</si>
  <si>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</si>
  <si>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</si>
  <si>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</si>
  <si>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</si>
  <si>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</si>
  <si>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</si>
  <si>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</si>
  <si>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</si>
  <si>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</si>
  <si>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</si>
  <si>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</si>
  <si>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</si>
  <si>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</si>
  <si>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</si>
  <si>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</si>
  <si>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</si>
  <si>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</si>
  <si>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</si>
  <si>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</si>
  <si>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</si>
  <si>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</si>
  <si>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</si>
  <si>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</si>
  <si>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</si>
  <si>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</si>
  <si>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</si>
  <si>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</si>
  <si>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</si>
  <si>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</si>
  <si>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</si>
  <si>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</si>
  <si>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</si>
  <si>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</si>
  <si>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</si>
  <si>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</si>
  <si>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</si>
  <si>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</si>
  <si>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</si>
  <si>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</si>
  <si>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</si>
  <si>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</si>
  <si>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</si>
  <si>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</si>
  <si>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</si>
  <si>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</si>
  <si>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</si>
  <si>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</si>
  <si>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</si>
  <si>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</si>
  <si>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</si>
  <si>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</si>
  <si>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</si>
  <si>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</si>
  <si>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</si>
  <si>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</si>
  <si>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</si>
  <si>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</si>
  <si>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</si>
  <si>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</si>
  <si>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</si>
  <si>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</si>
  <si>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</si>
  <si>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</si>
  <si>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</si>
  <si>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</si>
  <si>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</si>
  <si>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</si>
  <si>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</si>
  <si>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</si>
  <si>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</si>
  <si>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</si>
  <si>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</si>
  <si>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</si>
  <si>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</si>
  <si>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</si>
  <si>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</si>
  <si>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</si>
  <si>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</si>
  <si>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</si>
  <si>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</si>
  <si>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</si>
  <si>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</si>
  <si>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</si>
  <si>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</si>
  <si>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</si>
  <si>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</si>
  <si>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</si>
  <si>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</si>
  <si>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</si>
  <si>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</si>
  <si>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</si>
  <si>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</si>
  <si>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</si>
  <si>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</si>
  <si>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</si>
  <si>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</si>
  <si>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</si>
  <si>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</si>
  <si>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</si>
  <si>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</si>
  <si>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</si>
  <si>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</si>
  <si>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</si>
  <si>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</si>
  <si>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</si>
  <si>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</si>
  <si>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</si>
  <si>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</si>
  <si>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</si>
  <si>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</si>
  <si>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</si>
  <si>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</si>
  <si>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</si>
  <si>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</si>
  <si>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</si>
  <si>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</si>
  <si>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</si>
  <si>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</si>
  <si>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</si>
  <si>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</si>
  <si>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</si>
  <si>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</si>
  <si>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</si>
  <si>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</si>
  <si>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</si>
  <si>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</si>
  <si>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</si>
  <si>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</si>
  <si>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</si>
  <si>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</si>
  <si>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</si>
  <si>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</si>
  <si>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</si>
  <si>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</si>
  <si>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</si>
  <si>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</si>
  <si>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</si>
  <si>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</si>
  <si>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</si>
  <si>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</si>
  <si>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</si>
  <si>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</si>
  <si>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</si>
  <si>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</si>
  <si>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</si>
  <si>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</si>
  <si>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</si>
  <si>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</si>
  <si>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</si>
  <si>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</si>
  <si>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</si>
  <si>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</si>
  <si>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</si>
  <si>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</si>
  <si>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</si>
  <si>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</si>
  <si>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</si>
  <si>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</si>
  <si>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</si>
  <si>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</si>
  <si>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</si>
  <si>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</si>
  <si>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</si>
  <si>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</si>
  <si>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</si>
  <si>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</si>
  <si>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</si>
  <si>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</si>
  <si>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</si>
  <si>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</si>
  <si>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</si>
  <si>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</si>
  <si>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</si>
  <si>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</si>
  <si>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</si>
  <si>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</si>
  <si>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</si>
  <si>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</si>
  <si>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</si>
  <si>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</si>
  <si>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</si>
  <si>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</si>
  <si>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</si>
  <si>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</si>
  <si>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</si>
  <si>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</si>
  <si>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</si>
  <si>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</si>
  <si>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</si>
  <si>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</si>
  <si>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</si>
  <si>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</si>
  <si>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</si>
  <si>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</si>
  <si>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</si>
  <si>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</si>
  <si>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</si>
  <si>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</si>
  <si>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</si>
  <si>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</si>
  <si>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</si>
  <si>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</si>
  <si>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</si>
  <si>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</si>
  <si>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</si>
  <si>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</si>
  <si>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</si>
  <si>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</si>
  <si>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</si>
  <si>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</si>
  <si>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</si>
  <si>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</si>
  <si>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</si>
  <si>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</si>
  <si>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</si>
  <si>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</si>
  <si>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</si>
  <si>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</si>
  <si>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</si>
  <si>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</si>
  <si>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</si>
  <si>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</si>
  <si>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</si>
  <si>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</si>
  <si>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</si>
  <si>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</si>
  <si>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</si>
  <si>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</si>
  <si>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</si>
  <si>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</si>
  <si>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</si>
  <si>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</si>
  <si>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</si>
  <si>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</si>
  <si>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</si>
  <si>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</si>
  <si>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</si>
  <si>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</si>
  <si>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</si>
  <si>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</si>
  <si>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</si>
  <si>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</si>
  <si>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</si>
  <si>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</si>
  <si>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</si>
  <si>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</si>
  <si>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</si>
  <si>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</si>
  <si>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</si>
  <si>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</si>
  <si>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</si>
  <si>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</si>
  <si>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</si>
  <si>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</si>
  <si>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</si>
  <si>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</si>
  <si>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</si>
  <si>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</si>
  <si>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</si>
  <si>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</si>
  <si>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</si>
  <si>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</si>
  <si>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</si>
  <si>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</si>
  <si>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</si>
  <si>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</si>
  <si>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</si>
  <si>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</si>
  <si>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</si>
  <si>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</si>
  <si>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</si>
  <si>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</si>
  <si>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</si>
  <si>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</si>
  <si>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</si>
  <si>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</si>
  <si>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</si>
  <si>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</si>
  <si>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</si>
  <si>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</si>
  <si>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</si>
  <si>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</si>
  <si>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</si>
  <si>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</si>
  <si>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</si>
  <si>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</si>
  <si>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</si>
  <si>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</si>
  <si>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</si>
  <si>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</si>
  <si>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</si>
  <si>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</si>
  <si>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</si>
  <si>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</si>
  <si>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</si>
  <si>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</si>
  <si>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</si>
  <si>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</si>
  <si>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</si>
  <si>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</si>
  <si>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</si>
  <si>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</si>
  <si>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</si>
  <si>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</si>
  <si>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</si>
  <si>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</si>
  <si>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</si>
  <si>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</si>
  <si>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</si>
  <si>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</si>
  <si>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</si>
  <si>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</si>
  <si>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</si>
  <si>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</si>
  <si>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</si>
  <si>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</si>
  <si>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</si>
  <si>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</si>
  <si>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</si>
  <si>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</si>
  <si>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</si>
  <si>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</si>
  <si>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</si>
  <si>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</si>
  <si>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</si>
  <si>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</si>
  <si>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</si>
  <si>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</si>
  <si>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</si>
  <si>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</si>
  <si>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</si>
  <si>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</si>
  <si>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</si>
  <si>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</si>
  <si>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</si>
  <si>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</si>
  <si>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</si>
  <si>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</si>
  <si>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</si>
  <si>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</si>
  <si>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</si>
  <si>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</si>
  <si>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</si>
  <si>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</si>
  <si>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</si>
  <si>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</si>
  <si>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</si>
  <si>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</si>
  <si>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</si>
  <si>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</si>
  <si>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</si>
  <si>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</si>
  <si>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</si>
  <si>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</si>
  <si>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</si>
  <si>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</si>
  <si>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</si>
  <si>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</si>
  <si>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</si>
  <si>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</si>
  <si>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</si>
  <si>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</si>
  <si>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</si>
  <si>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</si>
  <si>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</si>
  <si>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</si>
  <si>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</si>
  <si>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</si>
  <si>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</si>
  <si>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</si>
  <si>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</si>
  <si>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</si>
  <si>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</si>
  <si>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</si>
  <si>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</si>
  <si>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</si>
  <si>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</si>
  <si>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</si>
  <si>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</si>
  <si>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</si>
  <si>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</si>
  <si>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</si>
  <si>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</si>
  <si>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</si>
  <si>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</si>
  <si>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</si>
  <si>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</si>
  <si>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</si>
  <si>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</si>
  <si>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</si>
  <si>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</si>
  <si>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</si>
  <si>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</si>
  <si>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</si>
  <si>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</si>
  <si>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</si>
  <si>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</si>
  <si>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</si>
  <si>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</si>
  <si>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</si>
  <si>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</si>
  <si>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</si>
  <si>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</si>
  <si>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</si>
  <si>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</si>
  <si>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</si>
  <si>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</si>
  <si>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</si>
  <si>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</si>
  <si>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</si>
  <si>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</si>
  <si>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</si>
  <si>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</si>
  <si>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</si>
  <si>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</si>
  <si>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</si>
  <si>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</si>
  <si>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</si>
  <si>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</si>
  <si>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</si>
  <si>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</si>
  <si>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</si>
  <si>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</si>
  <si>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</si>
  <si>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</si>
  <si>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</si>
  <si>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</si>
  <si>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</si>
  <si>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</si>
  <si>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</si>
  <si>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</si>
  <si>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</si>
  <si>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</si>
  <si>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</si>
  <si>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</si>
  <si>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</si>
  <si>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</si>
  <si>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</si>
  <si>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</si>
  <si>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</si>
  <si>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</si>
  <si>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</si>
  <si>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</si>
  <si>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</si>
  <si>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</si>
  <si>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</si>
  <si>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</si>
  <si>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</si>
  <si>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</si>
  <si>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</si>
  <si>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</si>
  <si>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</si>
  <si>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</si>
  <si>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</si>
  <si>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</si>
  <si>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</si>
  <si>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</si>
  <si>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</si>
  <si>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</si>
  <si>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</si>
  <si>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</si>
  <si>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</si>
  <si>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</si>
  <si>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</si>
  <si>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</si>
  <si>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</si>
  <si>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</si>
  <si>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</si>
  <si>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</si>
  <si>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</si>
  <si>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</si>
  <si>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</si>
  <si>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</si>
  <si>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</si>
  <si>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</si>
  <si>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</si>
  <si>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</si>
  <si>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</si>
  <si>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</si>
  <si>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</si>
  <si>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</si>
  <si>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</si>
  <si>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</si>
  <si>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</si>
  <si>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</si>
  <si>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</si>
  <si>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</si>
  <si>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</si>
  <si>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</si>
  <si>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</si>
  <si>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</si>
  <si>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</si>
  <si>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</si>
  <si>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</si>
  <si>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</si>
  <si>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</si>
  <si>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</si>
  <si>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</si>
  <si>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</si>
  <si>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</si>
  <si>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</si>
  <si>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</si>
  <si>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</si>
  <si>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</si>
  <si>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</si>
  <si>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</si>
  <si>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</si>
  <si>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</si>
  <si>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</si>
  <si>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</si>
  <si>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</si>
  <si>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</si>
  <si>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</si>
  <si>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</si>
  <si>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</si>
  <si>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</si>
  <si>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</si>
  <si>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</si>
  <si>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</si>
  <si>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</si>
  <si>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</si>
  <si>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</si>
  <si>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</si>
  <si>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</si>
  <si>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</si>
  <si>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</si>
  <si>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</si>
  <si>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</si>
  <si>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</si>
  <si>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</si>
  <si>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</si>
  <si>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</si>
  <si>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</si>
  <si>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</si>
  <si>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</si>
  <si>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</si>
  <si>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</si>
  <si>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</si>
  <si>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</si>
  <si>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</si>
  <si>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</si>
  <si>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</si>
  <si>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</si>
  <si>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</si>
  <si>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</si>
  <si>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</si>
  <si>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</si>
  <si>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</si>
  <si>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</si>
  <si>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</si>
  <si>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</si>
  <si>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</si>
  <si>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</si>
  <si>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</si>
  <si>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</si>
  <si>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</si>
  <si>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</si>
  <si>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</si>
  <si>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</si>
  <si>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</si>
  <si>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</si>
  <si>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</si>
  <si>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</si>
  <si>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</si>
  <si>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</si>
  <si>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</si>
  <si>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</si>
  <si>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</si>
  <si>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</si>
  <si>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</si>
  <si>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</si>
  <si>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</si>
  <si>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</si>
  <si>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</si>
  <si>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</si>
  <si>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</si>
  <si>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</si>
  <si>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</si>
  <si>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</si>
  <si>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</si>
  <si>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</si>
  <si>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</si>
  <si>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</si>
  <si>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</si>
  <si>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</si>
  <si>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</si>
  <si>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</si>
  <si>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</si>
  <si>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</si>
  <si>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</si>
  <si>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</si>
  <si>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</si>
  <si>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</si>
  <si>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</si>
  <si>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</si>
  <si>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</si>
  <si>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</si>
  <si>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</si>
  <si>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</si>
  <si>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</si>
  <si>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</si>
  <si>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</si>
  <si>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</si>
  <si>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</si>
  <si>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</si>
  <si>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</si>
  <si>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</si>
  <si>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</si>
  <si>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</si>
  <si>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</si>
  <si>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</si>
  <si>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</si>
  <si>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</si>
  <si>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</si>
  <si>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</si>
  <si>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</si>
  <si>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</si>
  <si>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</si>
  <si>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</si>
  <si>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</si>
  <si>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</si>
  <si>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</si>
  <si>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</si>
  <si>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</si>
  <si>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</si>
  <si>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</si>
  <si>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</si>
  <si>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</si>
  <si>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</si>
  <si>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</si>
  <si>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</si>
  <si>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</si>
  <si>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</si>
  <si>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</si>
  <si>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</si>
  <si>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</si>
  <si>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</si>
  <si>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</si>
  <si>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</si>
  <si>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</si>
  <si>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</si>
  <si>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</si>
  <si>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</si>
  <si>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</si>
  <si>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</si>
  <si>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</si>
  <si>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</si>
  <si>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</si>
  <si>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</si>
  <si>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</si>
  <si>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</si>
  <si>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</si>
  <si>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</si>
  <si>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</si>
  <si>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</si>
  <si>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</si>
  <si>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</si>
  <si>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</si>
  <si>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</si>
  <si>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</si>
  <si>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</si>
  <si>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</si>
  <si>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</si>
  <si>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</si>
  <si>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</si>
  <si>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</si>
  <si>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</si>
  <si>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</si>
  <si>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</si>
  <si>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</si>
  <si>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</si>
  <si>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</si>
  <si>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</si>
  <si>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</si>
  <si>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</si>
  <si>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</si>
  <si>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</si>
  <si>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</si>
  <si>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</si>
  <si>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</si>
  <si>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</si>
  <si>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</si>
  <si>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</si>
  <si>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</si>
  <si>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</si>
  <si>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</si>
  <si>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</si>
  <si>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</si>
  <si>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</si>
  <si>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</si>
  <si>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</si>
  <si>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</si>
  <si>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</si>
  <si>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</si>
  <si>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</si>
  <si>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</si>
  <si>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</si>
  <si>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</si>
  <si>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</si>
  <si>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</si>
  <si>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</si>
  <si>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</si>
  <si>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</si>
  <si>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</si>
  <si>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</si>
  <si>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</si>
  <si>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</si>
  <si>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</si>
  <si>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</si>
  <si>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</si>
  <si>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</si>
  <si>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</si>
  <si>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</si>
  <si>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</si>
  <si>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</si>
  <si>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</si>
  <si>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</si>
  <si>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</si>
  <si>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</si>
  <si>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</si>
  <si>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</si>
  <si>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</si>
  <si>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</si>
  <si>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</si>
  <si>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</si>
  <si>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</si>
  <si>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</si>
  <si>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</si>
  <si>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</si>
  <si>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</si>
  <si>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</si>
  <si>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</si>
  <si>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</si>
  <si>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</si>
  <si>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</si>
  <si>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</si>
  <si>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</si>
  <si>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</si>
  <si>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</si>
  <si>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</si>
  <si>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</si>
  <si>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</si>
  <si>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</si>
  <si>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</si>
  <si>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</si>
  <si>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</si>
  <si>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</si>
  <si>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</si>
  <si>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</si>
  <si>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</si>
  <si>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</si>
  <si>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</si>
  <si>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</si>
  <si>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</si>
  <si>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</si>
  <si>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</si>
  <si>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</si>
  <si>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</si>
  <si>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</si>
  <si>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</si>
  <si>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</si>
  <si>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</si>
  <si>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</si>
  <si>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</si>
  <si>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</si>
  <si>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</si>
  <si>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</si>
  <si>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</si>
  <si>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</si>
  <si>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</si>
  <si>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</si>
  <si>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</si>
  <si>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</si>
  <si>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</si>
  <si>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</si>
  <si>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</si>
  <si>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</si>
  <si>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</si>
  <si>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</si>
  <si>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</si>
  <si>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</si>
  <si>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</si>
  <si>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</si>
  <si>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</si>
  <si>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</si>
  <si>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</si>
  <si>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</si>
  <si>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</si>
  <si>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</si>
  <si>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</si>
  <si>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</si>
  <si>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</si>
  <si>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</si>
  <si>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</si>
  <si>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</si>
  <si>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</si>
  <si>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</si>
  <si>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</si>
  <si>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</si>
  <si>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</si>
  <si>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</si>
  <si>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</si>
  <si>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</si>
  <si>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</si>
  <si>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</si>
  <si>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</si>
  <si>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</si>
  <si>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</si>
  <si>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</si>
  <si>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</si>
  <si>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</si>
  <si>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</si>
  <si>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</si>
  <si>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</si>
  <si>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</si>
  <si>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</si>
  <si>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</si>
  <si>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</si>
  <si>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</si>
  <si>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</si>
  <si>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</si>
  <si>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</si>
  <si>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</si>
  <si>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</si>
  <si>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</si>
  <si>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</si>
  <si>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</si>
  <si>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</si>
  <si>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</si>
  <si>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</si>
  <si>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</si>
  <si>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</si>
  <si>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</si>
  <si>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</si>
  <si>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</si>
  <si>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</si>
  <si>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</si>
  <si>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</si>
  <si>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</si>
  <si>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</si>
  <si>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</si>
  <si>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</si>
  <si>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</si>
  <si>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</si>
  <si>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</si>
  <si>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</si>
  <si>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</si>
  <si>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</si>
  <si>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</si>
  <si>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</si>
  <si>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</si>
  <si>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</si>
  <si>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</si>
  <si>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</si>
  <si>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</si>
  <si>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</si>
  <si>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</si>
  <si>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</si>
  <si>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</si>
  <si>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</si>
  <si>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</si>
  <si>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</si>
  <si>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</si>
  <si>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</si>
  <si>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</si>
  <si>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</si>
  <si>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</si>
  <si>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</si>
  <si>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</si>
  <si>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</si>
  <si>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</si>
  <si>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</si>
  <si>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</si>
  <si>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</si>
  <si>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</si>
  <si>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</si>
  <si>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</si>
  <si>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</si>
  <si>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</si>
  <si>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</si>
  <si>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</si>
  <si>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</si>
  <si>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</si>
  <si>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</si>
  <si>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</si>
  <si>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</si>
  <si>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</si>
  <si>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</si>
  <si>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</si>
  <si>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</si>
  <si>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</si>
  <si>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</si>
  <si>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</si>
  <si>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</si>
  <si>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</si>
  <si>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</si>
  <si>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</si>
  <si>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</si>
  <si>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</si>
  <si>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</si>
  <si>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</si>
  <si>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</si>
  <si>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</si>
  <si>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</si>
  <si>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</si>
  <si>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</si>
  <si>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</si>
  <si>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</si>
  <si>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</si>
  <si>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</si>
  <si>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</si>
  <si>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</si>
  <si>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</si>
  <si>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</si>
  <si>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</si>
  <si>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</si>
  <si>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</si>
  <si>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</si>
  <si>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</si>
  <si>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</si>
  <si>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</si>
  <si>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</si>
  <si>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</si>
  <si>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</si>
  <si>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</si>
  <si>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</si>
  <si>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</si>
  <si>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</si>
  <si>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</si>
  <si>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</si>
  <si>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</si>
  <si>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</si>
  <si>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</si>
  <si>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</si>
  <si>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</si>
  <si>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</si>
  <si>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</si>
  <si>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</si>
  <si>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</si>
  <si>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</si>
  <si>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</si>
  <si>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</si>
  <si>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</si>
  <si>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</si>
  <si>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</si>
  <si>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</si>
  <si>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</si>
  <si>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</si>
  <si>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</si>
  <si>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</si>
  <si>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</si>
  <si>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</si>
  <si>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</si>
  <si>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</si>
  <si>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</si>
  <si>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</si>
  <si>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</si>
  <si>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</si>
  <si>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</si>
  <si>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</si>
  <si>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</si>
  <si>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</si>
  <si>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</si>
  <si>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</si>
  <si>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</si>
  <si>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</si>
  <si>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</si>
  <si>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</si>
  <si>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</si>
  <si>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</si>
  <si>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</si>
  <si>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</si>
  <si>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</si>
  <si>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</si>
  <si>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</si>
  <si>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</si>
  <si>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</si>
  <si>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</si>
  <si>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</si>
  <si>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</si>
  <si>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</si>
  <si>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</si>
  <si>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</si>
  <si>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</si>
  <si>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</si>
  <si>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</si>
  <si>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</si>
  <si>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</si>
  <si>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</si>
  <si>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</si>
  <si>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</si>
  <si>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</si>
  <si>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</si>
  <si>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</si>
  <si>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</si>
  <si>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</si>
  <si>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</si>
  <si>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</si>
  <si>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</si>
  <si>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</si>
  <si>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</si>
  <si>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</si>
  <si>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</si>
  <si>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</si>
  <si>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</si>
  <si>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</si>
  <si>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</si>
  <si>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</si>
  <si>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</si>
  <si>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</si>
  <si>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</si>
  <si>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</si>
  <si>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</si>
  <si>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</si>
  <si>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</si>
  <si>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</si>
  <si>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</si>
  <si>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</si>
  <si>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</si>
  <si>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</si>
  <si>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</si>
  <si>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</si>
  <si>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</si>
  <si>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</si>
  <si>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</si>
  <si>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</si>
  <si>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</si>
  <si>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</si>
  <si>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</si>
  <si>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</si>
  <si>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</si>
  <si>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</si>
  <si>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</si>
  <si>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</si>
  <si>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</si>
  <si>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</si>
  <si>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</si>
  <si>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</si>
  <si>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</si>
  <si>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</si>
  <si>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</si>
  <si>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</si>
  <si>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</si>
  <si>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</si>
  <si>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</si>
  <si>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</si>
  <si>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</si>
  <si>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</si>
  <si>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</si>
  <si>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</si>
  <si>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</si>
  <si>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</si>
  <si>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</si>
  <si>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</si>
  <si>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</si>
  <si>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</si>
  <si>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</si>
  <si>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</si>
  <si>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</si>
  <si>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</si>
  <si>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</si>
  <si>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</si>
  <si>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</si>
  <si>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</si>
  <si>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</si>
  <si>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</si>
  <si>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</si>
  <si>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</si>
  <si>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</si>
  <si>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</si>
  <si>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</si>
  <si>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</si>
  <si>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</si>
  <si>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</si>
  <si>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</si>
  <si>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</si>
  <si>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</si>
  <si>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</si>
  <si>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</si>
  <si>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</si>
  <si>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</si>
  <si>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</si>
  <si>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</si>
  <si>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</si>
  <si>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</si>
  <si>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</si>
  <si>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</si>
  <si>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</si>
  <si>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</si>
  <si>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</si>
  <si>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</si>
  <si>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</si>
  <si>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</si>
  <si>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</si>
  <si>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</si>
  <si>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</si>
  <si>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</si>
  <si>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</si>
  <si>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</si>
  <si>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</si>
  <si>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</si>
  <si>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</si>
  <si>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</si>
  <si>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</si>
  <si>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</si>
  <si>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</si>
  <si>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</si>
  <si>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</si>
  <si>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</si>
  <si>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</si>
  <si>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</si>
  <si>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</si>
  <si>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</si>
  <si>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</si>
  <si>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</si>
  <si>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</si>
  <si>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</si>
  <si>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</si>
  <si>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</si>
  <si>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</si>
  <si>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</si>
  <si>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</si>
  <si>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</si>
  <si>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</si>
  <si>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</si>
  <si>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</si>
  <si>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</si>
  <si>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</si>
  <si>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</si>
  <si>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</si>
  <si>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</si>
  <si>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</si>
  <si>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</si>
  <si>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</si>
  <si>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</si>
  <si>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</si>
  <si>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</si>
  <si>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</si>
  <si>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</si>
  <si>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</si>
  <si>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</si>
  <si>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</si>
  <si>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</si>
  <si>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</si>
  <si>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</si>
  <si>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</si>
  <si>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</si>
  <si>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</si>
  <si>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</si>
  <si>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</si>
  <si>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</si>
  <si>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</si>
  <si>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</si>
  <si>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</si>
  <si>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</si>
  <si>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</si>
  <si>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</si>
  <si>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</si>
  <si>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</si>
  <si>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</si>
  <si>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</si>
  <si>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</si>
  <si>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</si>
  <si>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</si>
  <si>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</si>
  <si>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</si>
  <si>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</si>
  <si>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</si>
  <si>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</si>
  <si>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</si>
  <si>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</si>
  <si>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</si>
  <si>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</si>
  <si>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</si>
  <si>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</si>
  <si>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</si>
  <si>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</si>
  <si>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</si>
  <si>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</si>
  <si>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</si>
  <si>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</si>
  <si>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</si>
  <si>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</si>
  <si>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</si>
  <si>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</si>
  <si>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</si>
  <si>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</si>
  <si>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</si>
  <si>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</si>
  <si>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</si>
  <si>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</si>
  <si>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</si>
  <si>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</si>
  <si>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</si>
  <si>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</si>
  <si>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</si>
  <si>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</si>
  <si>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</si>
  <si>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</si>
  <si>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</si>
  <si>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</si>
  <si>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</si>
  <si>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</si>
  <si>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</si>
  <si>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</si>
  <si>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</si>
  <si>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</si>
  <si>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</si>
  <si>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</si>
  <si>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</si>
  <si>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</si>
  <si>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</si>
  <si>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</si>
  <si>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</si>
  <si>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</si>
  <si>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</si>
  <si>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</si>
  <si>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</si>
  <si>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</si>
  <si>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</si>
  <si>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</si>
  <si>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</si>
  <si>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</si>
  <si>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</si>
  <si>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</si>
  <si>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</si>
  <si>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</si>
  <si>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</si>
  <si>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</si>
  <si>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</si>
  <si>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</si>
  <si>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</si>
  <si>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</si>
  <si>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</si>
  <si>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</si>
  <si>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</si>
  <si>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</si>
  <si>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</si>
  <si>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</si>
  <si>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</si>
  <si>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</si>
  <si>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</si>
  <si>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</si>
  <si>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</si>
  <si>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</si>
  <si>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</si>
  <si>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</si>
  <si>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</si>
  <si>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</si>
  <si>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</si>
  <si>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</si>
  <si>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</si>
  <si>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</si>
  <si>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</si>
  <si>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</si>
  <si>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</si>
  <si>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</si>
  <si>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</si>
  <si>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</si>
  <si>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</si>
  <si>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</si>
  <si>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</si>
  <si>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</si>
  <si>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</si>
  <si>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</si>
  <si>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</si>
  <si>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</si>
  <si>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</si>
  <si>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</si>
  <si>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</si>
  <si>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</si>
  <si>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</si>
  <si>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</si>
  <si>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</si>
  <si>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</si>
  <si>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</si>
  <si>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</si>
  <si>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</si>
  <si>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</si>
  <si>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</si>
  <si>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</si>
  <si>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</si>
  <si>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</si>
  <si>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</si>
  <si>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</si>
  <si>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</si>
  <si>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</si>
  <si>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</si>
  <si>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</si>
  <si>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</si>
  <si>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</si>
  <si>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</si>
  <si>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</si>
  <si>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</si>
  <si>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</si>
  <si>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</si>
  <si>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</si>
  <si>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</si>
  <si>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</si>
  <si>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</si>
  <si>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</si>
  <si>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</si>
  <si>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</si>
  <si>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</si>
  <si>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</si>
  <si>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</si>
  <si>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</si>
  <si>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</si>
  <si>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</si>
  <si>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</si>
  <si>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</si>
  <si>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</si>
  <si>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</si>
  <si>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</si>
  <si>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</si>
  <si>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</si>
  <si>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</si>
  <si>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</si>
  <si>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</si>
  <si>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</si>
  <si>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</si>
  <si>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</si>
  <si>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</si>
  <si>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</si>
  <si>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</si>
  <si>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</si>
  <si>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</si>
  <si>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</si>
  <si>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</si>
  <si>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</si>
  <si>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</si>
  <si>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</si>
  <si>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</si>
  <si>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</si>
  <si>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</si>
  <si>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</si>
  <si>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</si>
  <si>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</si>
  <si>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</si>
  <si>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</si>
  <si>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</si>
  <si>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</si>
  <si>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</si>
  <si>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</si>
  <si>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</si>
  <si>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</si>
  <si>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</si>
  <si>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</si>
  <si>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</si>
  <si>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</si>
  <si>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</si>
  <si>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</si>
  <si>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</si>
  <si>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</si>
  <si>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</si>
  <si>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</si>
  <si>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</si>
  <si>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</si>
  <si>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</si>
  <si>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</si>
  <si>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</si>
  <si>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</si>
  <si>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</si>
  <si>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</si>
  <si>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</si>
  <si>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</si>
  <si>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</si>
  <si>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</si>
  <si>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</si>
  <si>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</si>
  <si>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</si>
  <si>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</si>
  <si>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</si>
  <si>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</si>
  <si>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</si>
  <si>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</si>
  <si>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</si>
  <si>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</si>
  <si>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</si>
  <si>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</si>
  <si>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</si>
  <si>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</si>
  <si>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</si>
  <si>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</si>
  <si>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</si>
  <si>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</si>
  <si>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</si>
  <si>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</si>
  <si>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</si>
  <si>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</si>
  <si>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</si>
  <si>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</si>
  <si>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</si>
  <si>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</si>
  <si>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</si>
  <si>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</si>
  <si>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</si>
  <si>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</si>
  <si>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</si>
  <si>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</si>
  <si>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</si>
  <si>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</si>
  <si>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</si>
  <si>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</si>
  <si>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</si>
  <si>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</si>
  <si>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</si>
  <si>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</si>
  <si>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</si>
  <si>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</si>
  <si>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</si>
  <si>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</si>
  <si>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</si>
  <si>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</si>
  <si>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</si>
  <si>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</si>
  <si>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</si>
  <si>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</si>
  <si>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</si>
  <si>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</si>
  <si>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</si>
  <si>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</si>
  <si>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</si>
  <si>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</si>
  <si>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</si>
  <si>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</si>
  <si>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</si>
  <si>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</si>
  <si>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</si>
  <si>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</si>
  <si>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</si>
  <si>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</si>
  <si>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</si>
  <si>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</si>
  <si>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</si>
  <si>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</si>
  <si>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</si>
  <si>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</si>
  <si>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</si>
  <si>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</si>
  <si>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</si>
  <si>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</si>
  <si>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</si>
  <si>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</si>
  <si>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</si>
  <si>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</si>
  <si>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</si>
  <si>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</si>
  <si>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</si>
  <si>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</si>
  <si>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</si>
  <si>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</si>
  <si>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</si>
  <si>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</si>
  <si>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</si>
  <si>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</si>
  <si>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</si>
  <si>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</si>
  <si>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</si>
  <si>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</si>
  <si>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</si>
  <si>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</si>
  <si>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</si>
  <si>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</si>
  <si>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</si>
  <si>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</si>
  <si>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</si>
  <si>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</si>
  <si>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</si>
  <si>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</si>
  <si>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</si>
  <si>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</si>
  <si>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</si>
  <si>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</si>
  <si>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</si>
  <si>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</si>
  <si>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</si>
  <si>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</si>
  <si>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</si>
  <si>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</si>
  <si>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</si>
  <si>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</si>
  <si>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</si>
  <si>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</si>
  <si>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</si>
  <si>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</si>
  <si>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</si>
  <si>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</si>
  <si>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</si>
  <si>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</si>
  <si>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</si>
  <si>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</si>
  <si>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</si>
  <si>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</si>
  <si>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</si>
  <si>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</si>
  <si>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</si>
  <si>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</si>
  <si>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</si>
  <si>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</si>
  <si>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</si>
  <si>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</si>
  <si>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</si>
  <si>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</si>
  <si>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</si>
  <si>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</si>
  <si>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</si>
  <si>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</si>
  <si>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</si>
  <si>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</si>
  <si>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</si>
  <si>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</si>
  <si>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</si>
  <si>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</si>
  <si>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</si>
  <si>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</si>
  <si>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</si>
  <si>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</si>
  <si>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</si>
  <si>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</si>
  <si>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</si>
  <si>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</si>
  <si>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</si>
  <si>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</si>
  <si>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</si>
  <si>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</si>
  <si>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</si>
  <si>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</si>
  <si>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</si>
  <si>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</si>
  <si>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</si>
  <si>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</si>
  <si>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</si>
  <si>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</si>
  <si>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</si>
  <si>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</si>
  <si>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</si>
  <si>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</si>
  <si>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</si>
  <si>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</si>
  <si>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</si>
  <si>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</si>
  <si>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</si>
  <si>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</si>
  <si>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</si>
  <si>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</si>
  <si>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</si>
  <si>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</si>
  <si>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</si>
  <si>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</si>
  <si>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</si>
  <si>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</si>
  <si>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</si>
  <si>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</si>
  <si>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</si>
  <si>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</si>
  <si>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</si>
  <si>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</si>
  <si>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</si>
  <si>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</si>
  <si>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</si>
  <si>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</si>
  <si>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</si>
  <si>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</si>
  <si>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</si>
  <si>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</si>
  <si>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</si>
  <si>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</si>
  <si>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</si>
  <si>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</si>
  <si>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</si>
  <si>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</si>
  <si>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</si>
  <si>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</si>
  <si>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</si>
  <si>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</si>
  <si>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</si>
  <si>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</si>
  <si>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</si>
  <si>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</si>
  <si>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</si>
  <si>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</si>
  <si>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</si>
  <si>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</si>
  <si>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</si>
  <si>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</si>
  <si>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</si>
  <si>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</si>
  <si>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</si>
  <si>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</si>
  <si>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</si>
  <si>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</si>
  <si>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</si>
  <si>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</si>
  <si>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</si>
  <si>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</si>
  <si>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</si>
  <si>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</si>
  <si>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</si>
  <si>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</si>
  <si>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</si>
  <si>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</si>
  <si>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</si>
  <si>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</si>
  <si>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</si>
  <si>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</si>
  <si>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</si>
  <si>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</si>
  <si>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</si>
  <si>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</si>
  <si>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</si>
  <si>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</si>
  <si>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</si>
  <si>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</si>
  <si>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</si>
  <si>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</si>
  <si>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</si>
  <si>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</si>
  <si>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</si>
  <si>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</si>
  <si>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</si>
  <si>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</si>
  <si>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</si>
  <si>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</si>
  <si>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</si>
  <si>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</si>
  <si>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</si>
  <si>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</si>
  <si>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</si>
  <si>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</si>
  <si>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</si>
  <si>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</si>
  <si>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</si>
  <si>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</si>
  <si>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</si>
  <si>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</si>
  <si>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</si>
  <si>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</si>
  <si>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</si>
  <si>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</si>
  <si>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</si>
  <si>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</si>
  <si>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</si>
  <si>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</si>
  <si>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</si>
  <si>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</si>
  <si>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</si>
  <si>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</si>
  <si>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</si>
  <si>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</si>
  <si>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</si>
  <si>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</si>
  <si>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</si>
  <si>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</si>
  <si>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</si>
  <si>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</si>
  <si>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</si>
  <si>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</si>
  <si>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</si>
  <si>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</si>
  <si>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</si>
  <si>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</si>
  <si>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</si>
  <si>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</si>
  <si>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</si>
  <si>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</si>
  <si>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</si>
  <si>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</si>
  <si>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</si>
  <si>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</si>
  <si>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</si>
  <si>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</si>
  <si>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</si>
  <si>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</si>
  <si>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</si>
  <si>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</si>
  <si>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</si>
  <si>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</si>
  <si>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</si>
  <si>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</si>
  <si>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</si>
  <si>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</si>
  <si>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</si>
  <si>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</si>
  <si>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</si>
  <si>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</si>
  <si>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</si>
  <si>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</si>
  <si>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</si>
  <si>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</si>
  <si>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</si>
  <si>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</si>
  <si>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</si>
  <si>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</si>
  <si>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</si>
  <si>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</si>
  <si>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</si>
  <si>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</si>
  <si>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</si>
  <si>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</si>
  <si>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</si>
  <si>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</si>
  <si>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</si>
  <si>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</si>
  <si>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</si>
  <si>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</si>
  <si>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</si>
  <si>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</si>
  <si>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</si>
  <si>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</si>
  <si>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</si>
  <si>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</si>
  <si>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</si>
  <si>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</si>
  <si>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</si>
  <si>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</si>
  <si>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</si>
  <si>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</si>
  <si>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</si>
  <si>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</si>
  <si>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</si>
  <si>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</si>
  <si>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</si>
  <si>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</si>
  <si>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</si>
  <si>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</si>
  <si>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</si>
  <si>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</si>
  <si>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</si>
  <si>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</si>
  <si>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</si>
  <si>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</si>
  <si>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</si>
  <si>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</si>
  <si>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</si>
  <si>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</si>
  <si>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</si>
  <si>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</si>
  <si>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</si>
  <si>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</si>
  <si>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</si>
  <si>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</si>
  <si>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</si>
  <si>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</si>
  <si>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</si>
  <si>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</si>
  <si>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</si>
  <si>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</si>
  <si>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</si>
  <si>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</si>
  <si>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</si>
  <si>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</si>
  <si>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</si>
  <si>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</si>
  <si>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</si>
  <si>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</si>
  <si>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</si>
  <si>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</si>
  <si>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</si>
  <si>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</si>
  <si>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</si>
  <si>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</si>
  <si>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</si>
  <si>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</si>
  <si>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</si>
  <si>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</si>
  <si>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</si>
  <si>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</si>
  <si>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</si>
  <si>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</si>
  <si>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</si>
  <si>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</si>
  <si>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</si>
  <si>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</si>
  <si>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</si>
  <si>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</si>
  <si>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</si>
  <si>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</si>
  <si>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</si>
  <si>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</si>
  <si>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</si>
  <si>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</si>
  <si>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</si>
  <si>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</si>
  <si>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</si>
  <si>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</si>
  <si>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</si>
  <si>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</si>
  <si>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</si>
  <si>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</si>
  <si>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</si>
  <si>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</si>
  <si>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</si>
  <si>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</si>
  <si>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</si>
  <si>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</si>
  <si>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</si>
  <si>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</si>
  <si>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</si>
  <si>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</si>
  <si>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</si>
  <si>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</si>
  <si>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</si>
  <si>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</si>
  <si>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</si>
  <si>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</si>
  <si>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</si>
  <si>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</si>
  <si>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</si>
  <si>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</si>
  <si>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</si>
  <si>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</si>
  <si>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</si>
  <si>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</si>
  <si>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</si>
  <si>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</si>
  <si>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</si>
  <si>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</si>
  <si>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</si>
  <si>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</si>
  <si>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</si>
  <si>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</si>
  <si>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</si>
  <si>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</si>
  <si>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</si>
  <si>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</si>
  <si>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</si>
  <si>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</si>
  <si>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</si>
  <si>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</si>
  <si>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</si>
  <si>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</si>
  <si>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</si>
  <si>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</si>
  <si>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</si>
  <si>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</si>
  <si>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</si>
  <si>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</si>
  <si>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</si>
  <si>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</si>
  <si>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</si>
  <si>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</si>
  <si>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</si>
  <si>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</si>
  <si>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</si>
  <si>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</si>
  <si>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</si>
  <si>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</si>
  <si>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</si>
  <si>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</si>
  <si>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</si>
  <si>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</si>
  <si>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</si>
  <si>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</si>
  <si>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</si>
  <si>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</si>
  <si>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</si>
  <si>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</si>
  <si>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</si>
  <si>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</si>
  <si>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</si>
  <si>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</si>
  <si>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</si>
  <si>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</si>
  <si>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</si>
  <si>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</si>
  <si>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</si>
  <si>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</si>
  <si>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</si>
  <si>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</si>
  <si>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</si>
  <si>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</si>
  <si>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</si>
  <si>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</si>
  <si>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</si>
  <si>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</si>
  <si>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</si>
  <si>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</si>
  <si>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</si>
  <si>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</si>
  <si>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</si>
  <si>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</si>
  <si>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</si>
  <si>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</si>
  <si>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</si>
  <si>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</si>
  <si>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</si>
  <si>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</si>
  <si>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</si>
  <si>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</si>
  <si>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</si>
  <si>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</si>
  <si>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</si>
  <si>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</si>
  <si>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</si>
  <si>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</si>
  <si>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</si>
  <si>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</si>
  <si>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</si>
  <si>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</si>
  <si>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</si>
  <si>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</si>
  <si>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</si>
  <si>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</si>
  <si>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</si>
  <si>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</si>
  <si>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</si>
  <si>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</si>
  <si>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</si>
  <si>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</si>
  <si>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</si>
  <si>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</si>
  <si>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</si>
  <si>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</si>
  <si>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</si>
  <si>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</si>
  <si>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</si>
  <si>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</si>
  <si>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</si>
  <si>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</si>
  <si>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</si>
  <si>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</si>
  <si>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</si>
  <si>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</si>
  <si>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</si>
  <si>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</si>
  <si>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</si>
  <si>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</si>
  <si>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</si>
  <si>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</si>
  <si>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</si>
  <si>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</si>
  <si>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</si>
  <si>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</si>
  <si>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</si>
  <si>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</si>
  <si>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</si>
  <si>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</si>
  <si>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</si>
  <si>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</si>
  <si>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</si>
  <si>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</si>
  <si>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</si>
  <si>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</si>
  <si>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</si>
  <si>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</si>
  <si>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</si>
  <si>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</si>
  <si>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</si>
  <si>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</si>
  <si>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</si>
  <si>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</si>
  <si>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</si>
  <si>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</si>
  <si>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</si>
  <si>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</si>
  <si>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</si>
  <si>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</si>
  <si>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</si>
  <si>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</si>
  <si>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</si>
  <si>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</si>
  <si>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</si>
  <si>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</si>
  <si>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</si>
  <si>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</si>
  <si>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</si>
  <si>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</si>
  <si>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</si>
  <si>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</si>
  <si>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</si>
  <si>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</si>
  <si>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</si>
  <si>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</si>
  <si>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</si>
  <si>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</si>
  <si>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</si>
  <si>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</si>
  <si>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</si>
  <si>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</si>
  <si>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</si>
  <si>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</si>
  <si>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</si>
  <si>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</si>
  <si>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</si>
  <si>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</si>
  <si>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</si>
  <si>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</si>
  <si>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</si>
  <si>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</si>
  <si>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</si>
  <si>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</si>
  <si>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</si>
  <si>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</si>
  <si>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</si>
  <si>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</si>
  <si>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</si>
  <si>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</si>
  <si>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</si>
  <si>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</si>
  <si>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</si>
  <si>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</si>
  <si>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</si>
  <si>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</si>
  <si>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</si>
  <si>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</si>
  <si>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</si>
  <si>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</si>
  <si>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</si>
  <si>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</si>
  <si>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</si>
  <si>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</si>
  <si>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</si>
  <si>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</si>
  <si>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</si>
  <si>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</si>
  <si>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</si>
  <si>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</si>
  <si>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</si>
  <si>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</si>
  <si>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</si>
  <si>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</si>
  <si>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</si>
  <si>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</si>
  <si>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</si>
  <si>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</si>
  <si>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</si>
  <si>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</si>
  <si>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</si>
  <si>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</si>
  <si>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</si>
  <si>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</si>
  <si>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</si>
  <si>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</si>
  <si>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</si>
  <si>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</si>
  <si>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</si>
  <si>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</si>
  <si>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</si>
  <si>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</si>
  <si>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</si>
  <si>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</si>
  <si>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</si>
  <si>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</si>
  <si>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</si>
  <si>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</si>
  <si>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</si>
  <si>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</si>
  <si>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</si>
  <si>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</si>
  <si>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</si>
  <si>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</si>
  <si>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</si>
  <si>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</si>
  <si>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</si>
  <si>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</si>
  <si>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</si>
  <si>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</si>
  <si>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</si>
  <si>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</si>
  <si>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</si>
  <si>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</si>
  <si>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</si>
  <si>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</si>
  <si>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</si>
  <si>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</si>
  <si>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</si>
  <si>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</si>
  <si>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</si>
  <si>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</si>
  <si>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</si>
  <si>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</si>
  <si>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</si>
  <si>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</si>
  <si>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</si>
  <si>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</si>
  <si>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</si>
  <si>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</si>
  <si>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</si>
  <si>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</si>
  <si>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</si>
  <si>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</si>
  <si>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</si>
  <si>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</si>
  <si>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</si>
  <si>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</si>
  <si>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</si>
  <si>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</si>
  <si>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</si>
  <si>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</si>
  <si>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</si>
  <si>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</si>
  <si>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</si>
  <si>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</si>
  <si>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</si>
  <si>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</si>
  <si>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</si>
  <si>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</si>
  <si>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</si>
  <si>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</si>
  <si>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</si>
  <si>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</si>
  <si>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</si>
  <si>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</si>
  <si>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</si>
  <si>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</si>
  <si>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</si>
  <si>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</si>
  <si>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</si>
  <si>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</si>
  <si>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</si>
  <si>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</si>
  <si>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</si>
  <si>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</si>
  <si>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</si>
  <si>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</si>
  <si>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</si>
  <si>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</si>
  <si>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</si>
  <si>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</si>
  <si>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</si>
  <si>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</si>
  <si>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</si>
  <si>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</si>
  <si>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</si>
  <si>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</si>
  <si>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</si>
  <si>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</si>
  <si>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</si>
  <si>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</si>
  <si>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</si>
  <si>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</si>
  <si>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</si>
  <si>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</si>
  <si>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</si>
  <si>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</si>
  <si>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</si>
  <si>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</si>
  <si>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</si>
  <si>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</si>
  <si>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</si>
  <si>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</si>
  <si>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</si>
  <si>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</si>
  <si>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</si>
  <si>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</si>
  <si>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</si>
  <si>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</si>
  <si>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</si>
  <si>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</si>
  <si>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</si>
  <si>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</si>
  <si>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</si>
  <si>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</si>
  <si>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</si>
  <si>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</si>
  <si>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</si>
  <si>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</si>
  <si>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</si>
  <si>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</si>
  <si>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</si>
  <si>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</si>
  <si>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</si>
  <si>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</si>
  <si>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</si>
  <si>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</si>
  <si>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</si>
  <si>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</si>
  <si>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</si>
  <si>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</si>
  <si>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</si>
  <si>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</si>
  <si>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</si>
  <si>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</si>
  <si>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</si>
  <si>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</si>
  <si>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</si>
  <si>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</si>
  <si>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</si>
  <si>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</si>
  <si>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</si>
  <si>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</si>
  <si>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</si>
  <si>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</si>
  <si>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</si>
  <si>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</si>
  <si>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</si>
  <si>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</si>
  <si>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</si>
  <si>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</si>
  <si>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</si>
  <si>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</si>
  <si>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</si>
  <si>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</si>
  <si>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</si>
  <si>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</si>
  <si>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</si>
  <si>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</si>
  <si>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</si>
  <si>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</si>
  <si>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</si>
  <si>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</si>
  <si>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</si>
  <si>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</si>
  <si>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</si>
  <si>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</si>
  <si>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</si>
  <si>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</si>
  <si>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</si>
  <si>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</si>
  <si>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</si>
  <si>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</si>
  <si>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</si>
  <si>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</si>
  <si>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</si>
  <si>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</si>
  <si>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</si>
  <si>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</si>
  <si>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</si>
  <si>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</si>
  <si>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</si>
  <si>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</si>
  <si>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</si>
  <si>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</si>
  <si>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</si>
  <si>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</si>
  <si>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</si>
  <si>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</si>
  <si>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</si>
  <si>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</si>
  <si>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</si>
  <si>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</si>
  <si>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</si>
  <si>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</si>
  <si>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</si>
  <si>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</si>
  <si>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</si>
  <si>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</si>
  <si>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</si>
  <si>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</si>
  <si>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</si>
  <si>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</si>
  <si>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</si>
  <si>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</si>
  <si>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</si>
  <si>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</si>
  <si>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</si>
  <si>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</si>
  <si>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</si>
  <si>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</si>
  <si>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</si>
  <si>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</si>
  <si>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</si>
  <si>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</si>
  <si>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</si>
  <si>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</si>
  <si>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</si>
  <si>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</si>
  <si>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</si>
  <si>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</si>
  <si>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</si>
  <si>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</si>
  <si>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</si>
  <si>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</si>
  <si>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</si>
  <si>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</si>
  <si>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</si>
  <si>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</si>
  <si>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</si>
  <si>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</si>
  <si>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</si>
  <si>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</si>
  <si>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</si>
  <si>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</si>
  <si>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</si>
  <si>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</si>
  <si>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</si>
  <si>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</si>
  <si>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</si>
  <si>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</si>
  <si>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</si>
  <si>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</si>
  <si>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</si>
  <si>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</si>
  <si>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</si>
  <si>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</si>
  <si>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</si>
  <si>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</si>
  <si>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</si>
  <si>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</si>
  <si>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</si>
  <si>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</si>
  <si>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</si>
  <si>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</si>
  <si>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</si>
  <si>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</si>
  <si>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</si>
  <si>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</si>
  <si>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</si>
  <si>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</si>
  <si>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</si>
  <si>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</si>
  <si>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</si>
  <si>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</si>
  <si>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</si>
  <si>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</si>
  <si>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</si>
  <si>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</si>
  <si>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</si>
  <si>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</si>
  <si>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</si>
  <si>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</si>
  <si>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</si>
  <si>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</si>
  <si>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</si>
  <si>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</si>
  <si>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</si>
  <si>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</si>
  <si>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</si>
  <si>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</si>
  <si>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</si>
  <si>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</si>
  <si>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</si>
  <si>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</si>
  <si>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</si>
  <si>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</si>
  <si>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</si>
  <si>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</si>
  <si>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</si>
  <si>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</si>
  <si>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</si>
  <si>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</si>
  <si>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</si>
  <si>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</si>
  <si>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</si>
  <si>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</si>
  <si>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</si>
  <si>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</si>
  <si>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</si>
  <si>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</si>
  <si>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</si>
  <si>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</si>
  <si>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</si>
  <si>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</si>
  <si>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</si>
  <si>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</si>
  <si>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</si>
  <si>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</si>
  <si>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</si>
  <si>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</si>
  <si>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</si>
  <si>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</si>
  <si>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</si>
  <si>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</si>
  <si>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</si>
  <si>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</si>
  <si>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</si>
  <si>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</si>
  <si>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</si>
  <si>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</si>
  <si>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</si>
  <si>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</si>
  <si>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</si>
  <si>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</si>
  <si>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</si>
  <si>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</si>
  <si>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</si>
  <si>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</si>
  <si>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</si>
  <si>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</si>
  <si>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</si>
  <si>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</si>
  <si>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</si>
  <si>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</si>
  <si>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</si>
  <si>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</si>
  <si>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</si>
  <si>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</si>
  <si>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</si>
  <si>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</si>
  <si>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</si>
  <si>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</si>
  <si>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</si>
  <si>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</si>
  <si>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</si>
  <si>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</si>
  <si>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</si>
  <si>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</si>
  <si>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</si>
  <si>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</si>
  <si>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</si>
  <si>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</si>
  <si>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</si>
  <si>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</si>
  <si>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</si>
  <si>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</si>
  <si>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</si>
  <si>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</si>
  <si>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</si>
  <si>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</si>
  <si>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</si>
  <si>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</si>
  <si>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</si>
  <si>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</si>
  <si>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</si>
  <si>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</si>
  <si>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</si>
  <si>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</si>
  <si>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</si>
  <si>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</si>
  <si>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</si>
  <si>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</si>
  <si>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</si>
  <si>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</si>
  <si>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</si>
  <si>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</si>
  <si>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</si>
  <si>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</si>
  <si>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</si>
  <si>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</si>
  <si>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</si>
  <si>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</si>
  <si>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</si>
  <si>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</si>
  <si>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</si>
  <si>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</si>
  <si>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</si>
  <si>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</si>
  <si>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</si>
  <si>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</si>
  <si>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</si>
  <si>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</si>
  <si>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</si>
  <si>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</si>
  <si>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</si>
  <si>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</si>
  <si>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</si>
  <si>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</si>
  <si>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</si>
  <si>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</si>
  <si>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</si>
  <si>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</si>
  <si>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</si>
  <si>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</si>
  <si>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</si>
  <si>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</si>
  <si>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</si>
  <si>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</si>
  <si>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</si>
  <si>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</si>
  <si>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</si>
  <si>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</si>
  <si>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</si>
  <si>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</si>
  <si>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</si>
  <si>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</si>
  <si>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</si>
  <si>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</si>
  <si>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</si>
  <si>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</si>
  <si>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</si>
  <si>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</si>
  <si>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</si>
  <si>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</si>
  <si>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</si>
  <si>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</si>
  <si>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</si>
  <si>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</si>
  <si>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</si>
  <si>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</si>
  <si>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</si>
  <si>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</si>
  <si>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</si>
  <si>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</si>
  <si>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</si>
  <si>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</si>
  <si>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</si>
  <si>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</si>
  <si>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</si>
  <si>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</si>
  <si>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</si>
  <si>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</si>
  <si>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</si>
  <si>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</si>
  <si>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</si>
  <si>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</si>
  <si>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</si>
  <si>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</si>
  <si>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</si>
  <si>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</si>
  <si>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</si>
  <si>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</si>
  <si>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</si>
  <si>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</si>
  <si>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</si>
  <si>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</si>
  <si>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</si>
  <si>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</si>
  <si>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</si>
  <si>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</si>
  <si>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</si>
  <si>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</si>
  <si>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</si>
  <si>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</si>
  <si>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</si>
  <si>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</si>
  <si>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</si>
  <si>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</si>
  <si>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</si>
  <si>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</si>
  <si>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</si>
  <si>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</si>
  <si>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</si>
  <si>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</si>
  <si>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</si>
  <si>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</si>
  <si>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</si>
  <si>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</si>
  <si>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</si>
  <si>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</si>
  <si>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</si>
  <si>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</si>
  <si>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</si>
  <si>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</si>
  <si>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</si>
  <si>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</si>
  <si>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</si>
  <si>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</si>
  <si>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</si>
  <si>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</si>
  <si>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</si>
  <si>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</si>
  <si>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</si>
  <si>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</si>
  <si>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</si>
  <si>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</si>
  <si>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</si>
  <si>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</si>
  <si>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</si>
  <si>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</si>
  <si>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</si>
  <si>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</si>
  <si>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</si>
  <si>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</si>
  <si>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</si>
  <si>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</si>
  <si>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</si>
  <si>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</si>
  <si>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</si>
  <si>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</si>
  <si>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</si>
  <si>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</si>
  <si>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</si>
  <si>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</si>
  <si>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</si>
  <si>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</si>
  <si>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</si>
  <si>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</si>
  <si>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</si>
  <si>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</si>
  <si>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</si>
  <si>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</si>
  <si>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</si>
  <si>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</si>
  <si>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</si>
  <si>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</si>
  <si>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</si>
  <si>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</si>
  <si>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</si>
  <si>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</si>
  <si>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</si>
  <si>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</si>
  <si>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</si>
  <si>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</si>
  <si>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</si>
  <si>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</si>
  <si>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</si>
  <si>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</si>
  <si>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</si>
  <si>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</si>
  <si>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</si>
  <si>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</si>
  <si>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</si>
  <si>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</si>
  <si>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</si>
  <si>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</si>
  <si>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</si>
  <si>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</si>
  <si>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</si>
  <si>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</si>
  <si>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</si>
  <si>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</si>
  <si>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</si>
  <si>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</si>
  <si>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</si>
  <si>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</si>
  <si>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</si>
  <si>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</si>
  <si>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</si>
  <si>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</si>
  <si>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</si>
  <si>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</si>
  <si>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</si>
  <si>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</si>
  <si>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</si>
  <si>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</si>
  <si>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</si>
  <si>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</si>
  <si>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</si>
  <si>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</si>
  <si>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</si>
  <si>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</si>
  <si>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</si>
  <si>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</si>
  <si>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</si>
  <si>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</si>
  <si>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</si>
  <si>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</si>
  <si>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</si>
  <si>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</si>
  <si>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</si>
  <si>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</si>
  <si>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</si>
  <si>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</si>
  <si>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</si>
  <si>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</si>
  <si>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</si>
  <si>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</si>
  <si>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</si>
  <si>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</si>
  <si>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</si>
  <si>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</si>
  <si>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</si>
  <si>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</si>
  <si>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</si>
  <si>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</si>
  <si>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</si>
  <si>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</si>
  <si>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</si>
  <si>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</si>
  <si>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</si>
  <si>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</si>
  <si>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</si>
  <si>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</si>
  <si>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</si>
  <si>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</si>
  <si>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</si>
  <si>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</si>
  <si>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</si>
  <si>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</si>
  <si>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</si>
  <si>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</si>
  <si>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</si>
  <si>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</si>
  <si>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</si>
  <si>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</si>
  <si>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</si>
  <si>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</si>
  <si>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</si>
  <si>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</si>
  <si>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</si>
  <si>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</si>
  <si>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</si>
  <si>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</si>
  <si>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</si>
  <si>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</si>
  <si>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</si>
  <si>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</si>
  <si>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</si>
  <si>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</si>
  <si>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</si>
  <si>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</si>
  <si>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</si>
  <si>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</si>
  <si>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</si>
  <si>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</si>
  <si>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</si>
  <si>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</si>
  <si>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</si>
  <si>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</si>
  <si>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</si>
  <si>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</si>
  <si>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</si>
  <si>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</si>
  <si>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</si>
  <si>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</si>
  <si>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</si>
  <si>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</si>
  <si>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</si>
  <si>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</si>
  <si>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</si>
  <si>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</si>
  <si>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</si>
  <si>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</si>
  <si>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</si>
  <si>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</si>
  <si>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</si>
  <si>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</si>
  <si>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</si>
  <si>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</si>
  <si>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</si>
  <si>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</si>
  <si>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</si>
  <si>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</si>
  <si>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</si>
  <si>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</si>
  <si>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</si>
  <si>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</si>
  <si>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</si>
  <si>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</si>
  <si>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</si>
  <si>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</si>
  <si>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</si>
  <si>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</si>
  <si>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</si>
  <si>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</si>
  <si>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</si>
  <si>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</si>
  <si>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</si>
  <si>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</si>
  <si>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</si>
  <si>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</si>
  <si>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</si>
  <si>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</si>
  <si>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</si>
  <si>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</si>
  <si>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</si>
  <si>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</si>
  <si>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</si>
  <si>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</si>
  <si>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</si>
  <si>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</si>
  <si>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</si>
  <si>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</si>
  <si>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</si>
  <si>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</si>
  <si>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</si>
  <si>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</si>
  <si>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</si>
  <si>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</si>
  <si>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</si>
  <si>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</si>
  <si>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</si>
  <si>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</si>
  <si>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</si>
  <si>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</si>
  <si>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</si>
  <si>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</si>
  <si>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</si>
  <si>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</si>
  <si>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</si>
  <si>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</si>
  <si>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</si>
  <si>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</si>
  <si>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</si>
  <si>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</si>
  <si>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</si>
  <si>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</si>
  <si>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</si>
  <si>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</si>
  <si>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</si>
  <si>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</si>
  <si>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</si>
  <si>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</si>
  <si>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</si>
  <si>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</si>
  <si>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</si>
  <si>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</si>
  <si>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</si>
  <si>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</si>
  <si>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</si>
  <si>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</si>
  <si>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</si>
  <si>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</si>
  <si>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</si>
  <si>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</si>
  <si>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</si>
  <si>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</si>
  <si>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</si>
  <si>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</si>
  <si>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</si>
  <si>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</si>
  <si>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</si>
  <si>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</si>
  <si>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</si>
  <si>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</si>
  <si>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</si>
  <si>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</si>
  <si>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</si>
  <si>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</si>
  <si>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</si>
  <si>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</si>
  <si>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</si>
  <si>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</si>
  <si>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</si>
  <si>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</si>
  <si>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</si>
  <si>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</si>
  <si>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</si>
  <si>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</si>
  <si>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</si>
  <si>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</si>
  <si>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</si>
  <si>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</si>
  <si>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</si>
  <si>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</si>
  <si>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</si>
  <si>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</si>
  <si>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</si>
  <si>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</si>
  <si>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</si>
  <si>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</si>
  <si>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</si>
  <si>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</si>
  <si>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</si>
  <si>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</si>
  <si>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</si>
  <si>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</si>
  <si>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</si>
  <si>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</si>
  <si>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</si>
  <si>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</si>
  <si>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</si>
  <si>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</si>
  <si>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</si>
  <si>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</si>
  <si>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</si>
  <si>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</si>
  <si>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</si>
  <si>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</si>
  <si>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</si>
  <si>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</si>
  <si>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</si>
  <si>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</si>
  <si>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</si>
  <si>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</si>
  <si>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</si>
  <si>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</si>
  <si>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</si>
  <si>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</si>
  <si>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</si>
  <si>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</si>
  <si>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</si>
  <si>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</si>
  <si>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</si>
  <si>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</si>
  <si>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</si>
  <si>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</si>
  <si>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</si>
  <si>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</si>
  <si>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</si>
  <si>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</si>
  <si>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</si>
  <si>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</si>
  <si>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</si>
  <si>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</si>
  <si>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</si>
  <si>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</si>
  <si>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</si>
  <si>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</si>
  <si>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</si>
  <si>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</si>
  <si>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</si>
  <si>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</si>
  <si>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</si>
  <si>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</si>
  <si>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</si>
  <si>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</si>
  <si>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</si>
  <si>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</si>
  <si>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</si>
  <si>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</si>
  <si>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</si>
  <si>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</si>
  <si>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</si>
  <si>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</si>
  <si>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</si>
  <si>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</si>
  <si>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</si>
  <si>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</si>
  <si>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</si>
  <si>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</si>
  <si>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</si>
  <si>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</si>
  <si>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</si>
  <si>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</si>
  <si>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</si>
  <si>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</si>
  <si>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</si>
  <si>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</si>
  <si>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</si>
  <si>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</si>
  <si>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</si>
  <si>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</si>
  <si>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</si>
  <si>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</si>
  <si>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</si>
  <si>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</si>
  <si>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</si>
  <si>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</si>
  <si>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</si>
  <si>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</si>
  <si>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</si>
  <si>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</si>
  <si>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</si>
  <si>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</si>
  <si>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</si>
  <si>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</si>
  <si>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</si>
  <si>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</si>
  <si>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</si>
  <si>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</si>
  <si>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</si>
  <si>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</si>
  <si>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</si>
  <si>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</si>
  <si>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</si>
  <si>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</si>
  <si>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</si>
  <si>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</si>
  <si>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</si>
  <si>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</si>
  <si>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</si>
  <si>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</si>
  <si>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</si>
  <si>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</si>
  <si>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</si>
  <si>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</si>
  <si>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</si>
  <si>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</si>
  <si>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</si>
  <si>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</si>
  <si>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</si>
  <si>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</si>
  <si>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</si>
  <si>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</si>
  <si>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</si>
  <si>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</si>
  <si>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</si>
  <si>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</si>
  <si>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</si>
  <si>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</si>
  <si>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</si>
  <si>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</si>
  <si>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</si>
  <si>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</si>
  <si>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</si>
  <si>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</si>
  <si>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</si>
  <si>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</si>
  <si>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</si>
  <si>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</si>
  <si>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</si>
  <si>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</si>
  <si>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</si>
  <si>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</si>
  <si>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</si>
  <si>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</si>
  <si>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</si>
  <si>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</si>
  <si>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</si>
  <si>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</si>
  <si>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</si>
  <si>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</si>
  <si>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</si>
  <si>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</si>
  <si>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</si>
  <si>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</si>
  <si>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</si>
  <si>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</si>
  <si>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</si>
  <si>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</si>
  <si>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</si>
  <si>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</si>
  <si>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</si>
  <si>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</si>
  <si>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</si>
  <si>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</si>
  <si>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</si>
  <si>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</si>
  <si>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</si>
  <si>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</si>
  <si>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</si>
  <si>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</si>
  <si>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</si>
  <si>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</si>
  <si>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</si>
  <si>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</si>
  <si>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</si>
  <si>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</si>
  <si>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</si>
  <si>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</si>
  <si>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</si>
  <si>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</si>
  <si>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</si>
  <si>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</si>
  <si>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</si>
  <si>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</si>
  <si>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</si>
  <si>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</si>
  <si>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</si>
  <si>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</si>
  <si>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</si>
  <si>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</si>
  <si>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</si>
  <si>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</si>
  <si>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</si>
  <si>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</si>
  <si>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</si>
  <si>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</si>
  <si>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</si>
  <si>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</si>
  <si>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</si>
  <si>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</si>
  <si>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</si>
  <si>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</si>
  <si>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</si>
  <si>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</si>
  <si>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</si>
  <si>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</si>
  <si>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</si>
  <si>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</si>
  <si>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</si>
  <si>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</si>
  <si>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</si>
  <si>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</si>
  <si>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</si>
  <si>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</si>
  <si>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</si>
  <si>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</si>
  <si>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</si>
  <si>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</si>
  <si>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</si>
  <si>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</si>
  <si>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</si>
  <si>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</si>
  <si>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</si>
  <si>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</si>
  <si>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</si>
  <si>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</si>
  <si>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</si>
  <si>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</si>
  <si>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</si>
  <si>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</si>
  <si>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</si>
  <si>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</si>
  <si>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</si>
  <si>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</si>
  <si>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</si>
  <si>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</si>
  <si>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</si>
  <si>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</si>
  <si>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</si>
  <si>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</si>
  <si>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</si>
  <si>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</si>
  <si>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</si>
  <si>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</si>
  <si>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</si>
  <si>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</si>
  <si>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</si>
  <si>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</si>
  <si>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</si>
  <si>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</si>
  <si>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</si>
  <si>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</si>
  <si>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</si>
  <si>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</si>
  <si>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</si>
  <si>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</si>
  <si>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</si>
  <si>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</si>
  <si>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</si>
  <si>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</si>
  <si>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</si>
  <si>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</si>
  <si>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</si>
  <si>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</si>
  <si>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</si>
  <si>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</si>
  <si>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</si>
  <si>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</si>
  <si>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</si>
  <si>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</si>
  <si>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</si>
  <si>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</si>
  <si>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</si>
  <si>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</si>
  <si>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</si>
  <si>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</si>
  <si>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</si>
  <si>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</si>
  <si>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</si>
  <si>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</si>
  <si>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</si>
  <si>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</si>
  <si>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</si>
  <si>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</si>
  <si>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</si>
  <si>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</si>
  <si>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</si>
  <si>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</si>
  <si>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</si>
  <si>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</si>
  <si>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</si>
  <si>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</si>
  <si>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</si>
  <si>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</si>
  <si>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</si>
  <si>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</si>
  <si>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</si>
  <si>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</si>
  <si>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</si>
  <si>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</si>
  <si>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</si>
  <si>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</si>
  <si>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</si>
  <si>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</si>
  <si>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</si>
  <si>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</si>
  <si>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</si>
  <si>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</si>
  <si>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</si>
  <si>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</si>
  <si>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</si>
  <si>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</si>
  <si>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</si>
  <si>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</si>
  <si>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</si>
  <si>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</si>
  <si>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</si>
  <si>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</si>
  <si>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</si>
  <si>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</si>
  <si>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</si>
  <si>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</si>
  <si>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</si>
  <si>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</si>
  <si>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</si>
  <si>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</si>
  <si>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</si>
  <si>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</si>
  <si>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</si>
  <si>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</si>
  <si>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</si>
  <si>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</si>
  <si>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</si>
  <si>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</si>
  <si>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</si>
  <si>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</si>
  <si>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</si>
  <si>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</si>
  <si>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</si>
  <si>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</si>
  <si>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</si>
  <si>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</si>
  <si>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</si>
  <si>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</si>
  <si>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</si>
  <si>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</si>
  <si>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</si>
  <si>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</si>
  <si>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</si>
  <si>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</si>
  <si>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</si>
  <si>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</si>
  <si>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</si>
  <si>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</si>
  <si>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</si>
  <si>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</si>
  <si>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</si>
  <si>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</si>
  <si>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</si>
  <si>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</si>
  <si>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</si>
  <si>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</si>
  <si>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</si>
  <si>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</si>
  <si>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</si>
  <si>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</si>
  <si>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</si>
  <si>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</si>
  <si>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</si>
  <si>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</si>
  <si>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</si>
  <si>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</si>
  <si>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</si>
  <si>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</si>
  <si>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</si>
  <si>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</si>
  <si>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</si>
  <si>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</si>
  <si>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</si>
  <si>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</si>
  <si>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</si>
  <si>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</si>
  <si>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</si>
  <si>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</si>
  <si>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</si>
  <si>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</si>
  <si>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</si>
  <si>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</si>
  <si>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</si>
  <si>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</si>
  <si>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</si>
  <si>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</si>
  <si>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</si>
  <si>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</si>
  <si>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</si>
  <si>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</si>
  <si>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</si>
  <si>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</si>
  <si>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</si>
  <si>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</si>
  <si>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</si>
  <si>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</si>
  <si>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</si>
  <si>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</si>
  <si>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</si>
  <si>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</si>
  <si>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</si>
  <si>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</si>
  <si>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</si>
  <si>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</si>
  <si>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</si>
  <si>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</si>
  <si>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</si>
  <si>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</si>
  <si>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</si>
  <si>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</si>
  <si>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</si>
  <si>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</si>
  <si>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</si>
  <si>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</si>
  <si>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</si>
  <si>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</si>
  <si>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</si>
  <si>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</si>
  <si>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</si>
  <si>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</si>
  <si>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</si>
  <si>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</si>
  <si>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</si>
  <si>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</si>
  <si>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</si>
  <si>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</si>
  <si>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</si>
  <si>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</si>
  <si>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</si>
  <si>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</si>
  <si>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</si>
  <si>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</si>
  <si>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</si>
  <si>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</si>
  <si>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</si>
  <si>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</si>
  <si>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</si>
  <si>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</si>
  <si>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</si>
  <si>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</si>
  <si>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</si>
  <si>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</si>
  <si>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</si>
  <si>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</si>
  <si>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</si>
  <si>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</si>
  <si>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</si>
  <si>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</si>
  <si>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</si>
  <si>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</si>
  <si>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</si>
  <si>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</si>
  <si>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</si>
  <si>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</si>
  <si>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</si>
  <si>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</si>
  <si>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</si>
  <si>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</si>
  <si>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</si>
  <si>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</si>
  <si>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</si>
  <si>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</si>
  <si>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</si>
  <si>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</si>
  <si>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</si>
  <si>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</si>
  <si>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</si>
  <si>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</si>
  <si>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</si>
  <si>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</si>
  <si>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</si>
  <si>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</si>
  <si>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</si>
  <si>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</si>
  <si>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</si>
  <si>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</si>
  <si>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</si>
  <si>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</si>
  <si>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</si>
  <si>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</si>
  <si>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</si>
  <si>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</si>
  <si>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</si>
  <si>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</si>
  <si>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</si>
  <si>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</si>
  <si>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</si>
  <si>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</si>
  <si>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</si>
  <si>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</si>
  <si>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</si>
  <si>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</si>
  <si>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</si>
  <si>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</si>
  <si>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</si>
  <si>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</si>
  <si>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</si>
  <si>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</si>
  <si>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</si>
  <si>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</si>
  <si>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</si>
  <si>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</si>
  <si>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</si>
  <si>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</si>
  <si>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</si>
  <si>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</si>
  <si>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</si>
  <si>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</si>
  <si>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</si>
  <si>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</si>
  <si>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</si>
  <si>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</si>
  <si>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</si>
  <si>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</si>
  <si>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</si>
  <si>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</si>
  <si>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</si>
  <si>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</si>
  <si>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</si>
  <si>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</si>
  <si>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</si>
  <si>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</si>
  <si>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</si>
  <si>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</si>
  <si>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</si>
  <si>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</si>
  <si>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</si>
  <si>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</si>
  <si>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</si>
  <si>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</si>
  <si>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</si>
  <si>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</si>
  <si>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</si>
  <si>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</si>
  <si>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</si>
  <si>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</si>
  <si>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</si>
  <si>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</si>
  <si>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</si>
  <si>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</si>
  <si>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</si>
  <si>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</si>
  <si>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</si>
  <si>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</si>
  <si>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</si>
  <si>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</si>
  <si>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</si>
  <si>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</si>
  <si>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</si>
  <si>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</si>
  <si>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</si>
  <si>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</si>
  <si>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</si>
  <si>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</si>
  <si>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</si>
  <si>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</si>
  <si>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</si>
  <si>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</si>
  <si>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</si>
  <si>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</si>
  <si>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</si>
  <si>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</si>
  <si>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</si>
  <si>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</si>
  <si>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</si>
  <si>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</si>
  <si>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</si>
  <si>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</si>
  <si>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</si>
  <si>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</si>
  <si>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</si>
  <si>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</si>
  <si>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</si>
  <si>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</si>
  <si>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</si>
  <si>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</si>
  <si>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</si>
  <si>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</si>
  <si>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</si>
  <si>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</si>
  <si>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</si>
  <si>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</si>
  <si>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</si>
  <si>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</si>
  <si>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</si>
  <si>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</si>
  <si>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</si>
  <si>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</si>
  <si>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</si>
  <si>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</si>
  <si>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</si>
  <si>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</si>
  <si>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</si>
  <si>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</si>
  <si>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</si>
  <si>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</si>
  <si>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</si>
  <si>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</si>
  <si>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</si>
  <si>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</si>
  <si>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</si>
  <si>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</si>
  <si>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</si>
  <si>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</si>
  <si>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</si>
  <si>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</si>
  <si>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</si>
  <si>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</si>
  <si>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</si>
  <si>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</si>
  <si>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</si>
  <si>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</si>
  <si>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</si>
  <si>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</si>
  <si>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</si>
  <si>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</si>
  <si>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</si>
  <si>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</si>
  <si>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</si>
  <si>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</si>
  <si>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</si>
  <si>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</si>
  <si>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</si>
  <si>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</si>
  <si>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</si>
  <si>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</si>
  <si>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</si>
  <si>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</si>
  <si>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</si>
  <si>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</si>
  <si>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</si>
  <si>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</si>
  <si>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</si>
  <si>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</si>
  <si>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</si>
  <si>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</si>
  <si>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</si>
  <si>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</si>
  <si>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</si>
  <si>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</si>
  <si>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</si>
  <si>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</si>
  <si>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</si>
  <si>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</si>
  <si>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</si>
  <si>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</si>
  <si>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</si>
  <si>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</si>
  <si>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</si>
  <si>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</si>
  <si>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</si>
  <si>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</si>
  <si>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</si>
  <si>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</si>
  <si>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</si>
  <si>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</si>
  <si>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</si>
  <si>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</si>
  <si>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</si>
  <si>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</si>
  <si>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</si>
  <si>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</si>
  <si>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</si>
  <si>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</si>
  <si>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</si>
  <si>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</si>
  <si>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</si>
  <si>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</si>
  <si>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</si>
  <si>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</si>
  <si>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</si>
  <si>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</si>
  <si>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</si>
  <si>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</si>
  <si>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</si>
  <si>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</si>
  <si>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</si>
  <si>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</si>
  <si>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</si>
  <si>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</si>
  <si>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</si>
  <si>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</si>
  <si>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</si>
  <si>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</si>
  <si>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</si>
  <si>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</si>
  <si>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</si>
  <si>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</si>
  <si>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</si>
  <si>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</si>
  <si>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</si>
  <si>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</si>
  <si>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</si>
  <si>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</si>
  <si>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</si>
  <si>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</si>
  <si>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</si>
  <si>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</si>
  <si>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</si>
  <si>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</si>
  <si>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</si>
  <si>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</si>
  <si>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</si>
  <si>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</si>
  <si>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</si>
  <si>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</si>
  <si>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</si>
  <si>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</si>
  <si>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</si>
  <si>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</si>
  <si>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</si>
  <si>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</si>
  <si>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</si>
  <si>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</si>
  <si>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</si>
  <si>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</si>
  <si>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</si>
  <si>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</si>
  <si>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</si>
  <si>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</si>
  <si>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</si>
  <si>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</si>
  <si>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</si>
  <si>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</si>
  <si>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</si>
  <si>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</si>
  <si>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</si>
  <si>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</si>
  <si>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</si>
  <si>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</si>
  <si>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</si>
  <si>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</si>
  <si>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</si>
  <si>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</si>
  <si>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</si>
  <si>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</si>
  <si>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</si>
  <si>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</si>
  <si>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</si>
  <si>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</si>
  <si>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</si>
  <si>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</si>
  <si>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</si>
  <si>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</si>
  <si>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</si>
  <si>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</si>
  <si>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</si>
  <si>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</si>
  <si>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</si>
  <si>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</si>
  <si>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</si>
  <si>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</si>
  <si>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</si>
  <si>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</si>
  <si>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</si>
  <si>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</si>
  <si>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</si>
  <si>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</si>
  <si>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</si>
  <si>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</si>
  <si>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</si>
  <si>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</si>
  <si>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</si>
  <si>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</si>
  <si>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</si>
  <si>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</si>
  <si>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</si>
  <si>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</si>
  <si>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</si>
  <si>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</si>
  <si>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</si>
  <si>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</si>
  <si>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</si>
  <si>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</si>
  <si>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</si>
  <si>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</si>
  <si>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</si>
  <si>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</si>
  <si>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</si>
  <si>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</si>
  <si>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</si>
  <si>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</si>
  <si>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</si>
  <si>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</si>
  <si>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</si>
  <si>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</si>
  <si>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</si>
  <si>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</si>
  <si>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</si>
  <si>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</si>
  <si>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</si>
  <si>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</si>
  <si>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</si>
  <si>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</si>
  <si>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</si>
  <si>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</si>
  <si>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</si>
  <si>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</si>
  <si>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</si>
  <si>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</si>
  <si>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</si>
  <si>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</si>
  <si>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</si>
  <si>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</si>
  <si>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</si>
  <si>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</si>
  <si>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</si>
  <si>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</si>
  <si>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</si>
  <si>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</si>
  <si>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</si>
  <si>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</si>
  <si>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</si>
  <si>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</si>
  <si>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</si>
  <si>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</si>
  <si>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</si>
  <si>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</si>
  <si>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</si>
  <si>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</si>
  <si>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</si>
  <si>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</si>
  <si>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</si>
  <si>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</si>
  <si>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</si>
  <si>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</si>
  <si>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</si>
  <si>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</si>
  <si>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</si>
  <si>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</si>
  <si>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</si>
  <si>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</si>
  <si>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</si>
  <si>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</si>
  <si>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</si>
  <si>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</si>
  <si>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</si>
  <si>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</si>
  <si>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</si>
  <si>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</si>
  <si>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</si>
  <si>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</si>
  <si>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</si>
  <si>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</si>
  <si>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</si>
  <si>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</si>
  <si>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</si>
  <si>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</si>
  <si>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</si>
  <si>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</si>
  <si>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</si>
  <si>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</si>
  <si>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</si>
  <si>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</si>
  <si>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</si>
  <si>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</si>
  <si>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</si>
  <si>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</si>
  <si>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</si>
  <si>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</si>
  <si>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</si>
  <si>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</si>
  <si>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</si>
  <si>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</si>
  <si>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</si>
  <si>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</si>
  <si>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</si>
  <si>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</si>
  <si>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</si>
  <si>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</si>
  <si>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</si>
  <si>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</si>
  <si>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</si>
  <si>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</si>
  <si>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</si>
  <si>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</si>
  <si>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</si>
  <si>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</si>
  <si>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</si>
  <si>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</si>
  <si>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</si>
  <si>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</si>
  <si>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</si>
  <si>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</si>
  <si>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</si>
  <si>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</si>
  <si>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</si>
  <si>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</si>
  <si>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</si>
  <si>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</si>
  <si>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</si>
  <si>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</si>
  <si>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</si>
  <si>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</si>
  <si>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</si>
  <si>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</si>
  <si>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</si>
  <si>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</si>
  <si>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</si>
  <si>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</si>
  <si>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</si>
  <si>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</si>
  <si>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</si>
  <si>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</si>
  <si>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</si>
  <si>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</si>
  <si>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</si>
  <si>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</si>
  <si>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</si>
  <si>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</si>
  <si>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</si>
  <si>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</si>
  <si>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</si>
  <si>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</si>
  <si>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</si>
  <si>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</si>
  <si>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</si>
  <si>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</si>
  <si>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</si>
  <si>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</si>
  <si>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</si>
  <si>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</si>
  <si>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</si>
  <si>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</si>
  <si>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</si>
  <si>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</si>
  <si>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</si>
  <si>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</si>
  <si>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</si>
  <si>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</si>
  <si>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</si>
  <si>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</si>
  <si>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</si>
  <si>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</si>
  <si>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</si>
  <si>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</si>
  <si>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</si>
  <si>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</si>
  <si>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</si>
  <si>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</si>
  <si>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</si>
  <si>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</si>
  <si>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</si>
  <si>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</si>
  <si>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</si>
  <si>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</si>
  <si>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</si>
  <si>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</si>
  <si>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</si>
  <si>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</si>
  <si>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</si>
  <si>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</si>
  <si>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</si>
  <si>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</si>
  <si>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</si>
  <si>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</si>
  <si>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</si>
  <si>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</si>
  <si>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</si>
  <si>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</si>
  <si>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</si>
  <si>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</si>
  <si>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</si>
  <si>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</si>
  <si>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</si>
  <si>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</si>
  <si>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</si>
  <si>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</si>
  <si>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</si>
  <si>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</si>
  <si>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</si>
  <si>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</si>
  <si>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</si>
  <si>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</si>
  <si>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</si>
  <si>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</si>
  <si>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</si>
  <si>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</si>
  <si>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</si>
  <si>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</si>
  <si>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</si>
  <si>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</si>
  <si>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</si>
  <si>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</si>
  <si>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</si>
  <si>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</si>
  <si>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</si>
  <si>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</si>
  <si>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</si>
  <si>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</si>
  <si>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</si>
  <si>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</si>
  <si>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</si>
  <si>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</si>
  <si>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</si>
  <si>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</si>
  <si>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</si>
  <si>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</si>
  <si>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</si>
  <si>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</si>
  <si>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</si>
  <si>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</si>
  <si>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</si>
  <si>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</si>
  <si>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</si>
  <si>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</si>
  <si>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</si>
  <si>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</si>
  <si>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</si>
  <si>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</si>
  <si>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</si>
  <si>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</si>
  <si>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</si>
  <si>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</si>
  <si>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</si>
  <si>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</si>
  <si>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</si>
  <si>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</si>
  <si>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</si>
  <si>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</si>
  <si>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</si>
  <si>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</si>
  <si>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</si>
  <si>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</si>
  <si>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</si>
  <si>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</si>
  <si>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</si>
  <si>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</si>
  <si>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</si>
  <si>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</si>
  <si>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</si>
  <si>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</si>
  <si>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</si>
  <si>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</si>
  <si>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</si>
  <si>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</si>
  <si>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</si>
  <si>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</si>
  <si>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</si>
  <si>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</si>
  <si>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</si>
  <si>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</si>
  <si>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</si>
  <si>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</si>
  <si>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</si>
  <si>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</si>
  <si>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</si>
  <si>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</si>
  <si>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</si>
  <si>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</si>
  <si>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</si>
  <si>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</si>
  <si>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</si>
  <si>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</si>
  <si>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</si>
  <si>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</si>
  <si>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</si>
  <si>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</si>
  <si>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</si>
  <si>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</si>
  <si>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</si>
  <si>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</si>
  <si>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</si>
  <si>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</si>
  <si>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</si>
  <si>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</si>
  <si>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</si>
  <si>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</si>
  <si>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</si>
  <si>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</si>
  <si>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</si>
  <si>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</si>
  <si>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</si>
  <si>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</si>
  <si>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</si>
  <si>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</si>
  <si>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</si>
  <si>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</si>
  <si>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</si>
  <si>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</si>
  <si>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</si>
  <si>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</si>
  <si>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</si>
  <si>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</si>
  <si>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</si>
  <si>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</si>
  <si>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</si>
  <si>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</si>
  <si>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</si>
  <si>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</si>
  <si>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</si>
  <si>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</si>
  <si>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</si>
  <si>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</si>
  <si>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</si>
  <si>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</si>
  <si>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</si>
  <si>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</si>
  <si>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</si>
  <si>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</si>
  <si>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</si>
  <si>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</si>
  <si>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</si>
  <si>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</si>
  <si>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</si>
  <si>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</si>
  <si>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</si>
  <si>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</si>
  <si>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</si>
  <si>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</si>
  <si>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</si>
  <si>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</si>
  <si>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</si>
  <si>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</si>
  <si>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</si>
  <si>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</si>
  <si>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</si>
  <si>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</si>
  <si>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</si>
  <si>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</si>
  <si>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</si>
  <si>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</si>
  <si>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</si>
  <si>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</si>
  <si>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</si>
  <si>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</si>
  <si>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</si>
  <si>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</si>
  <si>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</si>
  <si>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</si>
  <si>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</si>
  <si>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</si>
  <si>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</si>
  <si>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</si>
  <si>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</si>
  <si>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</si>
  <si>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</si>
  <si>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</si>
  <si>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</si>
  <si>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</si>
  <si>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</si>
  <si>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</si>
  <si>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</si>
  <si>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</si>
  <si>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</si>
  <si>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</si>
  <si>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</si>
  <si>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</si>
  <si>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</si>
  <si>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</si>
  <si>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</si>
  <si>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</si>
  <si>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</si>
  <si>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</si>
  <si>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</si>
  <si>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</si>
  <si>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</si>
  <si>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</si>
  <si>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</si>
  <si>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</si>
  <si>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</si>
  <si>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</si>
  <si>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</si>
  <si>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</si>
  <si>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</si>
  <si>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</si>
  <si>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</si>
  <si>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</si>
  <si>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</si>
  <si>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</si>
  <si>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</si>
  <si>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</si>
  <si>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</si>
  <si>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</si>
  <si>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</si>
  <si>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</si>
  <si>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</si>
  <si>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</si>
  <si>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</si>
  <si>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</si>
  <si>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</si>
  <si>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</si>
  <si>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</si>
  <si>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</si>
  <si>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</si>
  <si>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</si>
  <si>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</si>
  <si>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</si>
  <si>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</si>
  <si>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</si>
  <si>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</si>
  <si>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</si>
  <si>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</si>
  <si>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</si>
  <si>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</si>
  <si>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</si>
  <si>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</si>
  <si>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</si>
  <si>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</si>
  <si>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</si>
  <si>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</si>
  <si>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</si>
  <si>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</si>
  <si>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</si>
  <si>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</si>
  <si>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</si>
  <si>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</si>
  <si>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</si>
  <si>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</si>
  <si>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</si>
  <si>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</si>
  <si>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</si>
  <si>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</si>
  <si>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</si>
  <si>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</si>
  <si>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</si>
  <si>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</si>
  <si>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</si>
  <si>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</si>
  <si>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</si>
  <si>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</si>
  <si>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</si>
  <si>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</si>
  <si>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</si>
  <si>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</si>
  <si>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</si>
  <si>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</si>
  <si>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</si>
  <si>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</si>
  <si>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</si>
  <si>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</si>
  <si>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</si>
  <si>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</si>
  <si>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</si>
  <si>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</si>
  <si>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</si>
  <si>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</si>
  <si>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</si>
  <si>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</si>
  <si>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</si>
  <si>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</si>
  <si>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</si>
  <si>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</si>
  <si>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</si>
  <si>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</si>
  <si>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</si>
  <si>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</si>
  <si>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</si>
  <si>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</si>
  <si>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</si>
  <si>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</si>
  <si>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</si>
  <si>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</si>
  <si>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</si>
  <si>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</si>
  <si>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</si>
  <si>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</si>
  <si>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</si>
  <si>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</si>
  <si>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</si>
  <si>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</si>
  <si>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</si>
  <si>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</si>
  <si>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</si>
  <si>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</si>
  <si>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</si>
  <si>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</si>
  <si>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</si>
  <si>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</si>
  <si>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</si>
  <si>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</si>
  <si>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</si>
  <si>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</si>
  <si>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</si>
  <si>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</si>
  <si>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</si>
  <si>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</si>
  <si>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</si>
  <si>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</si>
  <si>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</si>
  <si>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</si>
  <si>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</si>
  <si>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</si>
  <si>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</si>
  <si>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</si>
  <si>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</si>
  <si>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</si>
  <si>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</si>
  <si>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</si>
  <si>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</si>
  <si>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</si>
  <si>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</si>
  <si>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</si>
  <si>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</si>
  <si>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</si>
  <si>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</si>
  <si>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</si>
  <si>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</si>
  <si>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</si>
  <si>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</si>
  <si>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</si>
  <si>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</si>
  <si>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</si>
  <si>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</si>
  <si>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</si>
  <si>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</si>
  <si>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</si>
  <si>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</si>
  <si>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</si>
  <si>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</si>
  <si>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</si>
  <si>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</si>
  <si>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</si>
  <si>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</si>
  <si>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</si>
  <si>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</si>
  <si>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</si>
  <si>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</si>
  <si>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</si>
  <si>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</si>
  <si>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</si>
  <si>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</si>
  <si>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</si>
  <si>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</si>
  <si>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</si>
  <si>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</si>
  <si>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</si>
  <si>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</si>
  <si>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</si>
  <si>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</si>
  <si>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</si>
  <si>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</si>
  <si>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</si>
  <si>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</si>
  <si>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</si>
  <si>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</si>
  <si>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</si>
  <si>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</si>
  <si>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</si>
  <si>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</si>
  <si>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</si>
  <si>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</si>
  <si>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</si>
  <si>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</si>
  <si>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</si>
  <si>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</si>
  <si>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</si>
  <si>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</si>
  <si>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</si>
  <si>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</si>
  <si>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</si>
  <si>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</si>
  <si>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</si>
  <si>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</si>
  <si>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</si>
  <si>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</si>
  <si>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</si>
  <si>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</si>
  <si>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</si>
  <si>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</si>
  <si>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</si>
  <si>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</si>
  <si>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</si>
  <si>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</si>
  <si>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</si>
  <si>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</si>
  <si>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</si>
  <si>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</si>
  <si>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</si>
  <si>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</si>
  <si>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</si>
  <si>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</si>
  <si>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</si>
  <si>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</si>
  <si>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</si>
  <si>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</si>
  <si>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</si>
  <si>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</si>
  <si>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</si>
  <si>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</si>
  <si>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</si>
  <si>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</si>
  <si>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</si>
  <si>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</si>
  <si>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</si>
  <si>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</si>
  <si>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</si>
  <si>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</si>
  <si>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</si>
  <si>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</si>
  <si>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</si>
  <si>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</si>
  <si>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</si>
  <si>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</si>
  <si>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</si>
  <si>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</si>
  <si>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</si>
  <si>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</si>
  <si>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</si>
  <si>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</si>
  <si>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</si>
  <si>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</si>
  <si>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</si>
  <si>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</si>
  <si>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</si>
  <si>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</si>
  <si>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</si>
  <si>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</si>
  <si>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</si>
  <si>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</si>
  <si>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</si>
  <si>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</si>
  <si>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</si>
  <si>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</si>
  <si>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</si>
  <si>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</si>
  <si>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</si>
  <si>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</si>
  <si>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</si>
  <si>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</si>
  <si>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</si>
  <si>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</si>
  <si>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</si>
  <si>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</si>
  <si>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</si>
  <si>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</si>
  <si>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</si>
  <si>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</si>
  <si>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</si>
  <si>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</si>
  <si>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</si>
  <si>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</si>
  <si>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</si>
  <si>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</si>
  <si>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</si>
  <si>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</si>
  <si>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</si>
  <si>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</si>
  <si>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</si>
  <si>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</si>
  <si>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</si>
  <si>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</si>
  <si>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</si>
  <si>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</si>
  <si>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</si>
  <si>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</si>
  <si>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</si>
  <si>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</si>
  <si>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</si>
  <si>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</si>
  <si>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</si>
  <si>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</si>
  <si>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</si>
  <si>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</si>
  <si>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</si>
  <si>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</si>
  <si>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</si>
  <si>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</si>
  <si>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</si>
  <si>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</si>
  <si>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</si>
  <si>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</si>
  <si>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</si>
  <si>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</si>
  <si>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</si>
  <si>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</si>
  <si>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</si>
  <si>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</si>
  <si>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</si>
  <si>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</si>
  <si>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</si>
  <si>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</si>
  <si>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</si>
  <si>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</si>
  <si>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</si>
  <si>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</si>
  <si>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</si>
  <si>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</si>
  <si>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</si>
  <si>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</si>
  <si>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</si>
  <si>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</si>
  <si>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</si>
  <si>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</si>
  <si>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</si>
  <si>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</si>
  <si>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</si>
  <si>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</si>
  <si>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</si>
  <si>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</si>
  <si>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</si>
  <si>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</si>
  <si>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</si>
  <si>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</si>
  <si>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</si>
  <si>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</si>
  <si>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</si>
  <si>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</si>
  <si>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</si>
  <si>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</si>
  <si>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</si>
  <si>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</si>
  <si>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</si>
  <si>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</si>
  <si>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</si>
  <si>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</si>
  <si>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</si>
  <si>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</si>
  <si>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</si>
  <si>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</si>
  <si>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</si>
  <si>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</si>
  <si>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</si>
  <si>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</si>
  <si>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</si>
  <si>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</si>
  <si>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</si>
  <si>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</si>
  <si>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</si>
  <si>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</si>
  <si>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</si>
  <si>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</si>
  <si>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</si>
  <si>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</si>
  <si>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</si>
  <si>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</si>
  <si>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</si>
  <si>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</si>
  <si>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</si>
  <si>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</si>
  <si>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</si>
  <si>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</si>
  <si>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</si>
  <si>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</si>
  <si>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</si>
  <si>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</si>
  <si>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</si>
  <si>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</si>
  <si>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</si>
  <si>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</si>
  <si>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</si>
  <si>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</si>
  <si>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</si>
  <si>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</si>
  <si>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</si>
  <si>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</si>
  <si>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</si>
  <si>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</si>
  <si>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</si>
  <si>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</si>
  <si>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</si>
  <si>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</si>
  <si>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</si>
  <si>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</si>
  <si>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</si>
  <si>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</si>
  <si>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</si>
  <si>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</si>
  <si>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</si>
  <si>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</si>
  <si>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</si>
  <si>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</si>
  <si>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</si>
  <si>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</si>
  <si>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</si>
  <si>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</si>
  <si>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</si>
  <si>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</si>
  <si>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</si>
  <si>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</si>
  <si>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</si>
  <si>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</si>
  <si>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</si>
  <si>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</si>
  <si>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</si>
  <si>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</si>
  <si>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</si>
  <si>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</si>
  <si>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</si>
  <si>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</si>
  <si>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</si>
  <si>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</si>
  <si>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</si>
  <si>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</si>
  <si>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</si>
  <si>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</si>
  <si>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</si>
  <si>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</si>
  <si>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</si>
  <si>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</si>
  <si>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</si>
  <si>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</si>
  <si>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</si>
  <si>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</si>
  <si>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</si>
  <si>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</si>
  <si>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</si>
  <si>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</si>
  <si>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</si>
  <si>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</si>
  <si>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</si>
  <si>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</si>
  <si>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</si>
  <si>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</si>
  <si>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</si>
  <si>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</si>
  <si>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</si>
  <si>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</si>
  <si>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</si>
  <si>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</si>
  <si>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</si>
  <si>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</si>
  <si>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</si>
  <si>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</si>
  <si>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</si>
  <si>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</si>
  <si>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</si>
  <si>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</si>
  <si>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</si>
  <si>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</si>
  <si>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</si>
  <si>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</si>
  <si>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</si>
  <si>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</si>
  <si>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</si>
  <si>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</si>
  <si>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</si>
  <si>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</si>
  <si>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</si>
  <si>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</si>
  <si>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</si>
  <si>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</si>
  <si>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</si>
  <si>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</si>
  <si>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</si>
  <si>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</si>
  <si>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</si>
  <si>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</si>
  <si>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</si>
  <si>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</si>
  <si>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</si>
  <si>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</si>
  <si>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</si>
  <si>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</si>
  <si>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</si>
  <si>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</si>
  <si>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</si>
  <si>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</si>
  <si>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</si>
  <si>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</si>
  <si>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</si>
  <si>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</si>
  <si>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</si>
  <si>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</si>
  <si>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</si>
  <si>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</si>
  <si>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</si>
  <si>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</si>
  <si>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</si>
  <si>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</si>
  <si>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</si>
  <si>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</si>
  <si>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</si>
  <si>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</si>
  <si>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</si>
  <si>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</si>
  <si>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</si>
  <si>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</si>
  <si>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</si>
  <si>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</si>
  <si>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</si>
  <si>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</si>
  <si>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</si>
  <si>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</si>
  <si>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</si>
  <si>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</si>
  <si>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</si>
  <si>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</si>
  <si>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</si>
  <si>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</si>
  <si>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</si>
  <si>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</si>
  <si>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</si>
  <si>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</si>
  <si>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</si>
  <si>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</si>
  <si>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</si>
  <si>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</si>
  <si>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</si>
  <si>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</si>
  <si>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</si>
  <si>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</si>
  <si>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</si>
  <si>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</si>
  <si>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</si>
  <si>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</si>
  <si>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</si>
  <si>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</si>
  <si>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</si>
  <si>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</si>
  <si>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</si>
  <si>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</si>
  <si>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</si>
  <si>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</si>
  <si>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</si>
  <si>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</si>
  <si>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</si>
  <si>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</si>
  <si>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</si>
  <si>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</si>
  <si>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</si>
  <si>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</si>
  <si>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</si>
  <si>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</si>
  <si>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</si>
  <si>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</si>
  <si>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</si>
  <si>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</si>
  <si>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</si>
  <si>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</si>
  <si>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</si>
  <si>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</si>
  <si>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</si>
  <si>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</si>
  <si>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</si>
  <si>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</si>
  <si>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</si>
  <si>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</si>
  <si>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</si>
  <si>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</si>
  <si>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</si>
  <si>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</si>
  <si>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</si>
  <si>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</si>
  <si>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</si>
  <si>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</si>
  <si>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</si>
  <si>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</si>
  <si>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</si>
  <si>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</si>
  <si>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</si>
  <si>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</si>
  <si>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</si>
  <si>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</si>
  <si>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</si>
  <si>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</si>
  <si>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</si>
  <si>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</si>
  <si>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</si>
  <si>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</si>
  <si>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</si>
  <si>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</si>
  <si>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</si>
  <si>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</si>
  <si>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</si>
  <si>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</si>
  <si>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</si>
  <si>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</si>
  <si>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</si>
  <si>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</si>
  <si>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</si>
  <si>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</si>
  <si>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</si>
  <si>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</si>
  <si>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</si>
  <si>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</si>
  <si>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</si>
  <si>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</si>
  <si>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</si>
  <si>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</si>
  <si>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</si>
  <si>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</si>
  <si>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</si>
  <si>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</si>
  <si>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</si>
  <si>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</si>
  <si>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</si>
  <si>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</si>
  <si>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</si>
  <si>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</si>
  <si>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</si>
  <si>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</si>
  <si>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</si>
  <si>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</si>
  <si>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</si>
  <si>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</si>
  <si>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</si>
  <si>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</si>
  <si>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</si>
  <si>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</si>
  <si>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</si>
  <si>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</si>
  <si>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</si>
  <si>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</si>
  <si>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</si>
  <si>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</si>
  <si>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</si>
  <si>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</si>
  <si>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</si>
  <si>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</si>
  <si>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</si>
  <si>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</si>
  <si>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</si>
  <si>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</si>
  <si>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</si>
  <si>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</si>
  <si>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</si>
  <si>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</si>
  <si>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</si>
  <si>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</si>
  <si>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</si>
  <si>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</si>
  <si>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</si>
  <si>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</si>
  <si>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</si>
  <si>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</si>
  <si>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</si>
  <si>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</si>
  <si>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</si>
  <si>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</si>
  <si>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</si>
  <si>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</si>
  <si>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</si>
  <si>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</si>
  <si>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</si>
  <si>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</si>
  <si>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</si>
  <si>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</si>
  <si>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</si>
  <si>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</si>
  <si>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</si>
  <si>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</si>
  <si>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</si>
  <si>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</si>
  <si>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</si>
  <si>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</si>
  <si>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</si>
  <si>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</si>
  <si>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</si>
  <si>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</si>
  <si>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</si>
  <si>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</si>
  <si>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</si>
  <si>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</si>
  <si>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</si>
  <si>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</si>
  <si>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</si>
  <si>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</si>
  <si>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</si>
  <si>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</si>
  <si>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</si>
  <si>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</si>
  <si>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</si>
  <si>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</si>
  <si>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</si>
  <si>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</si>
  <si>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</si>
  <si>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</si>
  <si>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</si>
  <si>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</si>
  <si>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</si>
  <si>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</si>
  <si>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</si>
  <si>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</si>
  <si>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</si>
  <si>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</si>
  <si>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</si>
  <si>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</si>
  <si>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</si>
  <si>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</si>
  <si>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</si>
  <si>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</si>
  <si>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</si>
  <si>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</si>
  <si>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</si>
  <si>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</si>
  <si>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</si>
  <si>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</si>
  <si>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</si>
  <si>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</si>
  <si>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</si>
  <si>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</si>
  <si>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</si>
  <si>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</si>
  <si>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</si>
  <si>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</si>
  <si>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</si>
  <si>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</si>
  <si>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</si>
  <si>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</si>
  <si>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</si>
  <si>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</si>
  <si>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</si>
  <si>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</si>
  <si>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</si>
  <si>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</si>
  <si>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</si>
  <si>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</si>
  <si>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</si>
  <si>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</si>
  <si>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</si>
  <si>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</si>
  <si>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</si>
  <si>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</si>
  <si>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</si>
  <si>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</si>
  <si>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</si>
  <si>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</si>
  <si>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</si>
  <si>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</si>
  <si>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</si>
  <si>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</si>
  <si>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</si>
  <si>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</si>
  <si>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</si>
  <si>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</si>
  <si>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</si>
  <si>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</si>
  <si>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</si>
  <si>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</si>
  <si>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</si>
  <si>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</si>
  <si>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</si>
  <si>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</si>
  <si>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</si>
  <si>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</si>
  <si>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</si>
  <si>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</si>
  <si>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</si>
  <si>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</si>
  <si>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</si>
  <si>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</si>
  <si>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</si>
  <si>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</si>
  <si>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</si>
  <si>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</si>
  <si>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</si>
  <si>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</si>
  <si>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</si>
  <si>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</si>
  <si>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</si>
  <si>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</si>
  <si>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</si>
  <si>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</si>
  <si>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</si>
  <si>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</si>
  <si>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</si>
  <si>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</si>
  <si>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</si>
  <si>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</si>
  <si>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</si>
  <si>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</si>
  <si>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</si>
  <si>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</si>
  <si>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</si>
  <si>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</si>
  <si>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</si>
  <si>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</si>
  <si>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</si>
  <si>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</si>
  <si>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</si>
  <si>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</si>
  <si>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</si>
  <si>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</si>
  <si>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</si>
  <si>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</si>
  <si>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</si>
  <si>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</si>
  <si>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</si>
  <si>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</si>
  <si>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</si>
  <si>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</si>
  <si>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</si>
  <si>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</si>
  <si>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</si>
  <si>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</si>
  <si>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</si>
  <si>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</si>
  <si>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</si>
  <si>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</si>
  <si>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</si>
  <si>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</si>
  <si>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</si>
  <si>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</si>
  <si>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</si>
  <si>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</si>
  <si>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</si>
  <si>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</si>
  <si>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</si>
  <si>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</si>
  <si>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</si>
  <si>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</si>
  <si>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</si>
  <si>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</si>
  <si>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</si>
  <si>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</si>
  <si>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</si>
  <si>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</si>
  <si>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</si>
  <si>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</si>
  <si>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</si>
  <si>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</si>
  <si>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</si>
  <si>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</si>
  <si>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</si>
  <si>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</si>
  <si>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</si>
  <si>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</si>
  <si>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</si>
  <si>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</si>
  <si>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</si>
  <si>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</si>
  <si>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</si>
  <si>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</si>
  <si>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</si>
  <si>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</si>
  <si>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</si>
  <si>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</si>
  <si>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</si>
  <si>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</si>
  <si>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</si>
  <si>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</si>
  <si>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</si>
  <si>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</si>
  <si>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</si>
  <si>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</si>
  <si>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</si>
  <si>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</si>
  <si>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</si>
  <si>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</si>
  <si>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</si>
  <si>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</si>
  <si>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</si>
  <si>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</si>
  <si>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</si>
  <si>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</si>
  <si>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</si>
  <si>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</si>
  <si>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</si>
  <si>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</si>
  <si>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</si>
  <si>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</si>
  <si>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</si>
  <si>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</si>
  <si>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</si>
  <si>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</si>
  <si>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</si>
  <si>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</si>
  <si>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</si>
  <si>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</si>
  <si>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</si>
  <si>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</si>
  <si>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</si>
  <si>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</si>
  <si>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</si>
  <si>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</si>
  <si>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</si>
  <si>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</si>
  <si>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</si>
  <si>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</si>
  <si>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</si>
  <si>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</si>
  <si>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</si>
  <si>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</si>
  <si>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</si>
  <si>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</si>
  <si>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</si>
  <si>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</si>
  <si>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</si>
  <si>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</si>
  <si>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</si>
  <si>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</si>
  <si>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</si>
  <si>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</si>
  <si>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</si>
  <si>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</si>
  <si>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</si>
  <si>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</si>
  <si>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</si>
  <si>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</si>
  <si>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</si>
  <si>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</si>
  <si>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</si>
  <si>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</si>
  <si>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</si>
  <si>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</si>
  <si>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</si>
  <si>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</si>
  <si>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</si>
  <si>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</si>
  <si>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</si>
  <si>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</si>
  <si>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</si>
  <si>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</si>
  <si>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</si>
  <si>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</si>
  <si>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</si>
  <si>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</si>
  <si>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</si>
  <si>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</si>
  <si>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</si>
  <si>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</si>
  <si>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</si>
  <si>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</si>
  <si>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</si>
  <si>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</si>
  <si>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</si>
  <si>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</si>
  <si>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</si>
  <si>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</si>
  <si>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</si>
  <si>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</si>
  <si>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</si>
  <si>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</si>
  <si>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</si>
  <si>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</si>
  <si>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</si>
  <si>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</si>
  <si>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</si>
  <si>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</si>
  <si>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</si>
  <si>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</si>
  <si>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</si>
  <si>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</si>
  <si>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</si>
  <si>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</si>
  <si>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</si>
  <si>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</si>
  <si>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</si>
  <si>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</si>
  <si>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</si>
  <si>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</si>
  <si>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</si>
  <si>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</si>
  <si>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</si>
  <si>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</si>
  <si>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</si>
  <si>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</si>
  <si>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</si>
  <si>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</si>
  <si>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</si>
  <si>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</si>
  <si>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</si>
  <si>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</si>
  <si>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</si>
  <si>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</si>
  <si>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</si>
  <si>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</si>
  <si>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</si>
  <si>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</si>
  <si>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</si>
  <si>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</si>
  <si>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</si>
  <si>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</si>
  <si>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</si>
  <si>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</si>
  <si>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</si>
  <si>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</si>
  <si>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</si>
  <si>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</si>
  <si>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</si>
  <si>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</si>
  <si>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</si>
  <si>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</si>
  <si>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</si>
  <si>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</si>
  <si>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</si>
  <si>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</si>
  <si>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</si>
  <si>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</si>
  <si>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</si>
  <si>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</si>
  <si>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</si>
  <si>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</si>
  <si>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</si>
  <si>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</si>
  <si>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</si>
  <si>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</si>
  <si>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</si>
  <si>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</si>
  <si>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</si>
  <si>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</si>
  <si>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</si>
  <si>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</si>
  <si>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</si>
  <si>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</si>
  <si>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</si>
  <si>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</si>
  <si>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</si>
  <si>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</si>
  <si>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</si>
  <si>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</si>
  <si>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</si>
  <si>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</si>
  <si>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</si>
  <si>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</si>
  <si>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</si>
  <si>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</si>
  <si>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</si>
  <si>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</si>
  <si>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</si>
  <si>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</si>
  <si>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</si>
  <si>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</si>
  <si>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</si>
  <si>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</si>
  <si>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</si>
  <si>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</si>
  <si>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</si>
  <si>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</si>
  <si>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</si>
  <si>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</si>
  <si>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</si>
  <si>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</si>
  <si>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</si>
  <si>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</si>
  <si>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</si>
  <si>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</si>
  <si>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</si>
  <si>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</si>
  <si>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</si>
  <si>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</si>
  <si>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</si>
  <si>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</si>
  <si>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</si>
  <si>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</si>
  <si>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</si>
  <si>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</si>
  <si>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</si>
  <si>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</si>
  <si>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</si>
  <si>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</si>
  <si>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</si>
  <si>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</si>
  <si>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</si>
  <si>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</si>
  <si>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</si>
  <si>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</si>
  <si>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</si>
  <si>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</si>
  <si>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</si>
  <si>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</si>
  <si>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</si>
  <si>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</si>
  <si>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</si>
  <si>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</si>
  <si>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</si>
  <si>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</si>
  <si>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</si>
  <si>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</si>
  <si>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</si>
  <si>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</si>
  <si>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</si>
  <si>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</si>
  <si>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</si>
  <si>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</si>
  <si>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</si>
  <si>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</si>
  <si>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</si>
  <si>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</si>
  <si>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</si>
  <si>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</si>
  <si>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</si>
  <si>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</si>
  <si>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</si>
  <si>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</si>
  <si>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</si>
  <si>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</si>
  <si>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</si>
  <si>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</si>
  <si>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</si>
  <si>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</si>
  <si>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</si>
  <si>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</si>
  <si>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</si>
  <si>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</si>
  <si>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</si>
  <si>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</si>
  <si>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</si>
  <si>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</si>
  <si>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</si>
  <si>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</si>
  <si>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</si>
  <si>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</si>
  <si>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</si>
  <si>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</si>
  <si>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</si>
  <si>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</si>
  <si>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</si>
  <si>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</si>
  <si>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</si>
  <si>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</si>
  <si>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</si>
  <si>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</si>
  <si>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</si>
  <si>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</si>
  <si>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</si>
  <si>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</si>
  <si>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</si>
  <si>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</si>
  <si>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</si>
  <si>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</si>
  <si>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</si>
  <si>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</si>
  <si>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</si>
  <si>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</si>
  <si>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</si>
  <si>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</si>
  <si>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</si>
  <si>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</si>
  <si>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</si>
  <si>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</si>
  <si>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</si>
  <si>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</si>
  <si>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</si>
  <si>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</si>
  <si>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</si>
  <si>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</si>
  <si>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</si>
  <si>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</si>
  <si>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</si>
  <si>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</si>
  <si>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</si>
  <si>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</si>
  <si>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</si>
  <si>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</si>
  <si>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</si>
  <si>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</si>
  <si>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</si>
  <si>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</si>
  <si>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</si>
  <si>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</si>
  <si>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</si>
  <si>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</si>
  <si>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</si>
  <si>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</si>
  <si>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</si>
  <si>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</si>
  <si>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</si>
  <si>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</si>
  <si>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</si>
  <si>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</si>
  <si>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</si>
  <si>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</si>
  <si>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</si>
  <si>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</si>
  <si>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</si>
  <si>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</si>
  <si>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</si>
  <si>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</si>
  <si>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</si>
  <si>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</si>
  <si>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</si>
  <si>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</si>
  <si>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</si>
  <si>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</si>
  <si>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</si>
  <si>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</si>
  <si>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</si>
  <si>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</si>
  <si>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</si>
  <si>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</si>
  <si>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</si>
  <si>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</si>
  <si>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</si>
  <si>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</si>
  <si>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</si>
  <si>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</si>
  <si>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</si>
  <si>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</si>
  <si>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</si>
  <si>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</si>
  <si>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</si>
  <si>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</si>
  <si>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</si>
  <si>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</si>
  <si>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</si>
  <si>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</si>
  <si>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</si>
  <si>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</si>
  <si>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</si>
  <si>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</si>
  <si>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</si>
  <si>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</si>
  <si>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</si>
  <si>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</si>
  <si>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</si>
  <si>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</si>
  <si>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</si>
  <si>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</si>
  <si>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</si>
  <si>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</si>
  <si>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</si>
  <si>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</si>
  <si>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</si>
  <si>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</si>
  <si>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</si>
  <si>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</si>
  <si>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</si>
  <si>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</si>
  <si>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</si>
  <si>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</si>
  <si>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</si>
  <si>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</si>
  <si>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</si>
  <si>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</si>
  <si>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</si>
  <si>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</si>
  <si>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</si>
  <si>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</si>
  <si>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</si>
  <si>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</si>
  <si>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</si>
  <si>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</si>
  <si>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</si>
  <si>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</si>
  <si>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</si>
  <si>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</si>
  <si>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</si>
  <si>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</si>
  <si>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</si>
  <si>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</si>
  <si>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</si>
  <si>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</si>
  <si>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</si>
  <si>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</si>
  <si>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</si>
  <si>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</si>
  <si>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</si>
  <si>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</si>
  <si>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</si>
  <si>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</si>
  <si>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</si>
  <si>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</si>
  <si>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</si>
  <si>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</si>
  <si>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</si>
  <si>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</si>
  <si>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</si>
  <si>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</si>
  <si>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</si>
  <si>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</si>
  <si>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</si>
  <si>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</si>
  <si>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</si>
  <si>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</si>
  <si>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</si>
  <si>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</si>
  <si>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</si>
  <si>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</si>
  <si>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</si>
  <si>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</si>
  <si>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</si>
  <si>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</si>
  <si>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</si>
  <si>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</si>
  <si>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</si>
  <si>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</si>
  <si>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</si>
  <si>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</si>
  <si>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</si>
  <si>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</si>
  <si>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</si>
  <si>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</si>
  <si>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</si>
  <si>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</si>
  <si>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</si>
  <si>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</si>
  <si>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</si>
  <si>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</si>
  <si>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</si>
  <si>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</si>
  <si>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</si>
  <si>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</si>
  <si>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</si>
  <si>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</si>
  <si>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</si>
  <si>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</si>
  <si>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</si>
  <si>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</si>
  <si>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</si>
  <si>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</si>
  <si>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</si>
  <si>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</si>
  <si>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</si>
  <si>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</si>
  <si>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</si>
  <si>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</si>
  <si>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</si>
  <si>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</si>
  <si>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</si>
  <si>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</si>
  <si>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</si>
  <si>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</si>
  <si>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</si>
  <si>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</si>
  <si>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</si>
  <si>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</si>
  <si>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</si>
  <si>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</si>
  <si>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</si>
  <si>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</si>
  <si>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</si>
  <si>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</si>
  <si>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</si>
  <si>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</si>
  <si>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</si>
  <si>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</si>
  <si>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</si>
  <si>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</si>
  <si>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</si>
  <si>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</si>
  <si>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</si>
  <si>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</si>
  <si>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</si>
  <si>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</si>
  <si>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</si>
  <si>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</si>
  <si>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</si>
  <si>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</si>
  <si>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</si>
  <si>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</si>
  <si>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</si>
  <si>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</si>
  <si>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</si>
  <si>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</si>
  <si>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</si>
  <si>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</si>
  <si>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</si>
  <si>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</si>
  <si>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</si>
  <si>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</si>
  <si>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</si>
  <si>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</si>
  <si>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</si>
  <si>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</si>
  <si>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</si>
  <si>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</si>
  <si>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</si>
  <si>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</si>
  <si>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</si>
  <si>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</si>
  <si>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</si>
  <si>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</si>
  <si>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</si>
  <si>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</si>
  <si>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</si>
  <si>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</si>
  <si>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</si>
  <si>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</si>
  <si>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</si>
  <si>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</si>
  <si>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</si>
  <si>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</si>
  <si>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</si>
  <si>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</si>
  <si>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</si>
  <si>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</si>
  <si>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</si>
  <si>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</si>
  <si>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</si>
  <si>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</si>
  <si>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</si>
  <si>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</si>
  <si>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</si>
  <si>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</si>
  <si>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</si>
  <si>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</si>
  <si>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</si>
  <si>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</si>
  <si>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</si>
  <si>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</si>
  <si>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</si>
  <si>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</si>
  <si>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</si>
  <si>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</si>
  <si>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</si>
  <si>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</si>
  <si>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</si>
  <si>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</si>
  <si>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</si>
  <si>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</si>
  <si>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</si>
  <si>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</si>
  <si>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</si>
  <si>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</si>
  <si>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</si>
  <si>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</si>
  <si>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</si>
  <si>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</si>
  <si>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</si>
  <si>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</si>
  <si>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</si>
  <si>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</si>
  <si>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</si>
  <si>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</si>
  <si>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</si>
  <si>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</si>
  <si>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</si>
  <si>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</si>
  <si>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</si>
  <si>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</si>
  <si>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</si>
  <si>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</si>
  <si>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</si>
  <si>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</si>
  <si>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</si>
  <si>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</si>
  <si>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</si>
  <si>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</si>
  <si>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</si>
  <si>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</si>
  <si>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</si>
  <si>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</si>
  <si>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</si>
  <si>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</si>
  <si>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</si>
  <si>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</si>
  <si>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</si>
  <si>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</si>
  <si>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</si>
  <si>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</si>
  <si>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</si>
  <si>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</si>
  <si>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</si>
  <si>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</si>
  <si>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</si>
  <si>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</si>
  <si>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</si>
  <si>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</si>
  <si>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</si>
  <si>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</si>
  <si>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</si>
  <si>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</si>
  <si>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</si>
  <si>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</si>
  <si>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</si>
  <si>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</si>
  <si>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</si>
  <si>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</si>
  <si>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</si>
  <si>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</si>
  <si>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</si>
  <si>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</si>
  <si>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</si>
  <si>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</si>
  <si>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</si>
  <si>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</si>
  <si>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</si>
  <si>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</si>
  <si>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</si>
  <si>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</si>
  <si>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</si>
  <si>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</si>
  <si>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</si>
  <si>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</si>
  <si>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</si>
  <si>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</si>
  <si>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</si>
  <si>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</si>
  <si>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</si>
  <si>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</si>
  <si>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</si>
  <si>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</si>
  <si>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</si>
  <si>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</si>
  <si>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</si>
  <si>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</si>
  <si>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</si>
  <si>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</si>
  <si>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</si>
  <si>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</si>
  <si>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</si>
  <si>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</si>
  <si>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</si>
  <si>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</si>
  <si>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</si>
  <si>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</si>
  <si>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</si>
  <si>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</si>
  <si>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</si>
  <si>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</si>
  <si>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</si>
  <si>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</si>
  <si>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</si>
  <si>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</si>
  <si>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</si>
  <si>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</si>
  <si>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</si>
  <si>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</si>
  <si>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</si>
  <si>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</si>
  <si>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</si>
  <si>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</si>
  <si>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</si>
  <si>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</si>
  <si>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</si>
  <si>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</si>
  <si>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</si>
  <si>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</si>
  <si>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</si>
  <si>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</si>
  <si>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</si>
  <si>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</si>
  <si>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</si>
  <si>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</si>
  <si>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</si>
  <si>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</si>
  <si>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</si>
  <si>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</si>
  <si>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</si>
  <si>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</si>
  <si>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</si>
  <si>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</si>
  <si>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</si>
  <si>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</si>
  <si>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</si>
  <si>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</si>
  <si>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</si>
  <si>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</si>
  <si>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</si>
  <si>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</si>
  <si>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</si>
  <si>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</si>
  <si>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</si>
  <si>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</si>
  <si>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</si>
  <si>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</si>
  <si>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</si>
  <si>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</si>
  <si>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</si>
  <si>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</si>
  <si>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</si>
  <si>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</si>
  <si>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</si>
  <si>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</si>
  <si>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</si>
  <si>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</si>
  <si>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</si>
  <si>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</si>
  <si>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</si>
  <si>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</si>
  <si>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</si>
  <si>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</si>
  <si>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</si>
  <si>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</si>
  <si>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</si>
  <si>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</si>
  <si>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</si>
  <si>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</si>
  <si>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</si>
  <si>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</si>
  <si>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</si>
  <si>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</si>
  <si>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</si>
  <si>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</si>
  <si>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</si>
  <si>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</si>
  <si>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</si>
  <si>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</si>
  <si>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</si>
  <si>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</si>
  <si>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</si>
  <si>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</si>
  <si>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</si>
  <si>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</si>
  <si>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</si>
  <si>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</si>
  <si>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</si>
  <si>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</si>
  <si>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</si>
  <si>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</si>
  <si>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</si>
  <si>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</si>
  <si>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</si>
  <si>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</si>
  <si>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</si>
  <si>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</si>
  <si>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</si>
  <si>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</si>
  <si>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</si>
  <si>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</si>
  <si>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</si>
  <si>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</si>
  <si>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</si>
  <si>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</si>
  <si>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</si>
  <si>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</si>
  <si>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</si>
  <si>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</si>
  <si>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</si>
  <si>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</si>
  <si>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</si>
  <si>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</si>
  <si>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</si>
  <si>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</si>
  <si>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</si>
  <si>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</si>
  <si>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</si>
  <si>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</si>
  <si>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</si>
  <si>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</si>
  <si>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</si>
  <si>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</si>
  <si>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</si>
  <si>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</si>
  <si>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</si>
  <si>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</si>
  <si>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</si>
  <si>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</si>
  <si>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</si>
  <si>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</si>
  <si>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</si>
  <si>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</si>
  <si>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</si>
  <si>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</si>
  <si>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</si>
  <si>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</si>
  <si>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</si>
  <si>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</si>
  <si>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</si>
  <si>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</si>
  <si>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</si>
  <si>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</si>
  <si>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</si>
  <si>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</si>
  <si>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</si>
  <si>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</si>
  <si>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</si>
  <si>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</si>
  <si>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</si>
  <si>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</si>
  <si>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</si>
  <si>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</si>
  <si>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</si>
  <si>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</si>
  <si>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</si>
  <si>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</si>
  <si>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</si>
  <si>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</si>
  <si>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</si>
  <si>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</si>
  <si>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</si>
  <si>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</si>
  <si>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</si>
  <si>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</si>
  <si>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</si>
  <si>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</si>
  <si>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</si>
  <si>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</si>
  <si>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</si>
  <si>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</si>
  <si>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</si>
  <si>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</si>
  <si>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</si>
  <si>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</si>
  <si>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</si>
  <si>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</si>
  <si>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</si>
  <si>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</si>
  <si>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</si>
  <si>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</si>
  <si>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</si>
  <si>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</si>
  <si>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</si>
  <si>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</si>
  <si>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</si>
  <si>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</si>
  <si>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</si>
  <si>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</si>
  <si>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</si>
  <si>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</si>
  <si>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</si>
  <si>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</si>
  <si>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</si>
  <si>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</si>
  <si>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</si>
  <si>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</si>
  <si>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</si>
  <si>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</si>
  <si>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</si>
  <si>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</si>
  <si>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</si>
  <si>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</si>
  <si>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</si>
  <si>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</si>
  <si>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</si>
  <si>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</si>
  <si>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</si>
  <si>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</si>
  <si>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</si>
  <si>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</si>
  <si>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</si>
  <si>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</si>
  <si>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</si>
  <si>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</si>
  <si>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</si>
  <si>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</si>
  <si>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</si>
  <si>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</si>
  <si>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</si>
  <si>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</si>
  <si>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</si>
  <si>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</si>
  <si>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</si>
  <si>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</si>
  <si>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</si>
  <si>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</si>
  <si>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</si>
  <si>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</si>
  <si>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</si>
  <si>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</si>
  <si>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</si>
  <si>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</si>
  <si>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</si>
  <si>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</si>
  <si>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</si>
  <si>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</si>
  <si>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</si>
  <si>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</si>
  <si>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</si>
  <si>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</si>
  <si>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</si>
  <si>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</si>
  <si>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</si>
  <si>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</si>
  <si>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</si>
  <si>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</si>
  <si>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</si>
  <si>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</si>
  <si>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</si>
  <si>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</si>
  <si>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</si>
  <si>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</si>
  <si>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</si>
  <si>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</si>
  <si>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</si>
  <si>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</si>
  <si>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</si>
  <si>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</si>
  <si>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</si>
  <si>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</si>
  <si>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</si>
  <si>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</si>
  <si>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</si>
  <si>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</si>
  <si>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</si>
  <si>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</si>
  <si>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</si>
  <si>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</si>
  <si>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</si>
  <si>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</si>
  <si>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</si>
  <si>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</si>
  <si>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</si>
  <si>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</si>
  <si>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</si>
  <si>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</si>
  <si>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</si>
  <si>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</si>
  <si>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</si>
  <si>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</si>
  <si>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</si>
  <si>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</si>
  <si>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</si>
  <si>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</si>
  <si>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</si>
  <si>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</si>
  <si>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</si>
  <si>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</si>
  <si>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</si>
  <si>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</si>
  <si>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</si>
  <si>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</si>
  <si>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</si>
  <si>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</si>
  <si>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</si>
  <si>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</si>
  <si>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</si>
  <si>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</si>
  <si>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</si>
  <si>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</si>
  <si>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</si>
  <si>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</si>
  <si>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</si>
  <si>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</si>
  <si>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</si>
  <si>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</si>
  <si>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</si>
  <si>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</si>
  <si>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</si>
  <si>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</si>
  <si>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</si>
  <si>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</si>
  <si>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</si>
  <si>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</si>
  <si>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</si>
  <si>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</si>
  <si>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</si>
  <si>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</si>
  <si>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</si>
  <si>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</si>
  <si>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</si>
  <si>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</si>
  <si>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</si>
  <si>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</si>
  <si>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</si>
  <si>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</si>
  <si>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</si>
  <si>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</si>
  <si>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</si>
  <si>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</si>
  <si>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</si>
  <si>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</si>
  <si>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</si>
  <si>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</si>
  <si>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</si>
  <si>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</si>
  <si>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</si>
  <si>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</si>
  <si>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</si>
  <si>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</si>
  <si>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</si>
  <si>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</si>
  <si>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</si>
  <si>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</si>
  <si>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</si>
  <si>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</si>
  <si>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</si>
  <si>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</si>
  <si>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</si>
  <si>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</si>
  <si>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</si>
  <si>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</si>
  <si>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</si>
  <si>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</si>
  <si>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</si>
  <si>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</si>
  <si>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</si>
  <si>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</si>
  <si>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</si>
  <si>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</si>
  <si>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</si>
  <si>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</si>
  <si>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</si>
  <si>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</si>
  <si>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</si>
  <si>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</si>
  <si>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</si>
  <si>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</si>
  <si>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</si>
  <si>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</si>
  <si>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</si>
  <si>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</si>
  <si>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</si>
  <si>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</si>
  <si>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</si>
  <si>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</si>
  <si>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</si>
  <si>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</si>
  <si>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</si>
  <si>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</si>
  <si>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</si>
  <si>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</si>
  <si>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</si>
  <si>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</si>
  <si>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</si>
  <si>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</si>
  <si>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</si>
  <si>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</si>
  <si>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</si>
  <si>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</si>
  <si>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</si>
  <si>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</si>
  <si>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</si>
  <si>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</si>
  <si>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</si>
  <si>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</si>
  <si>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</si>
  <si>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</si>
  <si>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</si>
  <si>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</si>
  <si>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</si>
  <si>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</si>
  <si>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</si>
  <si>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</si>
  <si>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</si>
  <si>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</si>
  <si>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</si>
  <si>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</si>
  <si>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</si>
  <si>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</si>
  <si>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</si>
  <si>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</si>
  <si>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</si>
  <si>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</si>
  <si>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</si>
  <si>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</si>
  <si>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</si>
  <si>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</si>
  <si>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</si>
  <si>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</si>
  <si>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</si>
  <si>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</si>
  <si>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</si>
  <si>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</si>
  <si>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</si>
  <si>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</si>
  <si>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</si>
  <si>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</si>
  <si>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</si>
  <si>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</si>
  <si>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</si>
  <si>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</si>
  <si>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</si>
  <si>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</si>
  <si>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</si>
  <si>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</si>
  <si>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</si>
  <si>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</si>
  <si>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</si>
  <si>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</si>
  <si>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</si>
  <si>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</si>
  <si>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</si>
  <si>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</si>
  <si>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</si>
  <si>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</si>
  <si>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</si>
  <si>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</si>
  <si>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</si>
  <si>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</si>
  <si>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</si>
  <si>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</si>
  <si>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</si>
  <si>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</si>
  <si>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</si>
  <si>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</si>
  <si>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</si>
  <si>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</si>
  <si>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</si>
  <si>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</si>
  <si>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</si>
  <si>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</si>
  <si>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</si>
  <si>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</si>
  <si>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</si>
  <si>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</si>
  <si>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</si>
  <si>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</si>
  <si>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</si>
  <si>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</si>
  <si>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</si>
  <si>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</si>
  <si>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</si>
  <si>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</si>
  <si>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</si>
  <si>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</si>
  <si>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</si>
  <si>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</si>
  <si>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</si>
  <si>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</si>
  <si>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</si>
  <si>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</si>
  <si>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</si>
  <si>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</si>
  <si>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</si>
  <si>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</si>
  <si>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</si>
  <si>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</si>
  <si>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</si>
  <si>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</si>
  <si>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</si>
  <si>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</si>
  <si>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</si>
  <si>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</si>
  <si>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</si>
  <si>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</si>
  <si>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</si>
  <si>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</si>
  <si>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</si>
  <si>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</si>
  <si>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</si>
  <si>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</si>
  <si>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</si>
  <si>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</si>
  <si>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</si>
  <si>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</si>
  <si>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</si>
  <si>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</si>
  <si>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</si>
  <si>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</si>
  <si>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</si>
  <si>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</si>
  <si>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</si>
  <si>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</si>
  <si>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</si>
  <si>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</si>
  <si>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</si>
  <si>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</si>
  <si>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</si>
  <si>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</si>
  <si>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</si>
  <si>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</si>
  <si>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</si>
  <si>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</si>
  <si>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</si>
  <si>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</si>
  <si>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</si>
  <si>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</si>
  <si>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</si>
  <si>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</si>
  <si>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</si>
  <si>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</si>
  <si>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</si>
  <si>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</si>
  <si>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</si>
  <si>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</si>
  <si>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</si>
  <si>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</si>
  <si>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</si>
  <si>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</si>
  <si>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</si>
  <si>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</si>
  <si>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</si>
  <si>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</si>
  <si>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</si>
  <si>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</si>
  <si>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</si>
  <si>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</si>
  <si>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</si>
  <si>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</si>
  <si>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</si>
  <si>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</si>
  <si>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</si>
  <si>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</si>
  <si>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</si>
  <si>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</si>
  <si>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</si>
  <si>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</si>
  <si>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</si>
  <si>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</si>
  <si>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</si>
  <si>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</si>
  <si>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</si>
  <si>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</si>
  <si>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</si>
  <si>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</si>
  <si>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</si>
  <si>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</si>
  <si>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</si>
  <si>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</si>
  <si>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</si>
  <si>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</si>
  <si>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</si>
  <si>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</si>
  <si>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</si>
  <si>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</si>
  <si>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</si>
  <si>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</si>
  <si>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</si>
  <si>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</si>
  <si>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</si>
  <si>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</si>
  <si>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</si>
  <si>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</si>
  <si>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</si>
  <si>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</si>
  <si>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</si>
  <si>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</si>
  <si>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</si>
  <si>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</si>
  <si>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</si>
  <si>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</si>
  <si>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</si>
  <si>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</si>
  <si>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</si>
  <si>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</si>
  <si>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</si>
  <si>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</si>
  <si>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</si>
  <si>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</si>
  <si>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</si>
  <si>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</si>
  <si>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</si>
  <si>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</si>
  <si>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</si>
  <si>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</si>
  <si>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</si>
  <si>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</si>
  <si>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</si>
  <si>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</si>
  <si>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</si>
  <si>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</si>
  <si>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</si>
  <si>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</si>
  <si>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</si>
  <si>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</si>
  <si>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</si>
  <si>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</si>
  <si>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</si>
  <si>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</si>
  <si>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</si>
  <si>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</si>
  <si>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</si>
  <si>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</si>
  <si>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</si>
  <si>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</si>
  <si>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</si>
  <si>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</si>
  <si>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</si>
  <si>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</si>
  <si>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</si>
  <si>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</si>
  <si>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</si>
  <si>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</si>
  <si>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</si>
  <si>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</si>
  <si>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</si>
  <si>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</si>
  <si>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</si>
  <si>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</si>
  <si>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</si>
  <si>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</si>
  <si>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</si>
  <si>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</si>
  <si>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</si>
  <si>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</si>
  <si>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</si>
  <si>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</si>
  <si>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</si>
  <si>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</si>
  <si>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</si>
  <si>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</si>
  <si>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</si>
  <si>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</si>
  <si>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</si>
  <si>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</si>
  <si>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</si>
  <si>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</si>
  <si>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</si>
  <si>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</si>
  <si>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</si>
  <si>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</si>
  <si>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</si>
  <si>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</si>
  <si>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</si>
  <si>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</si>
  <si>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</si>
  <si>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</si>
  <si>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</si>
  <si>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</si>
  <si>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</si>
  <si>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</si>
  <si>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</si>
  <si>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</si>
  <si>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</si>
  <si>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</si>
  <si>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</si>
  <si>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</si>
  <si>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</si>
  <si>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</si>
  <si>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</si>
  <si>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</si>
  <si>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</si>
  <si>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</si>
  <si>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</si>
  <si>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</si>
  <si>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</si>
  <si>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</si>
  <si>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</si>
  <si>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</si>
  <si>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</si>
  <si>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</si>
  <si>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</si>
  <si>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</si>
  <si>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</si>
  <si>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</si>
  <si>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</si>
  <si>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</si>
  <si>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</si>
  <si>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</si>
  <si>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</si>
  <si>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</si>
  <si>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</si>
  <si>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</si>
  <si>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</si>
  <si>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</si>
  <si>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</si>
  <si>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</si>
  <si>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</si>
  <si>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</si>
  <si>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</si>
  <si>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</si>
  <si>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</si>
  <si>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</si>
  <si>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</si>
  <si>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</si>
  <si>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</si>
  <si>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</si>
  <si>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</si>
  <si>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</si>
  <si>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</si>
  <si>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</si>
  <si>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</si>
  <si>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</si>
  <si>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</si>
  <si>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</si>
  <si>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</si>
  <si>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</si>
  <si>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</si>
  <si>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</si>
  <si>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</si>
  <si>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</si>
  <si>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</si>
  <si>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</si>
  <si>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</si>
  <si>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</si>
  <si>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</si>
  <si>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</si>
  <si>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</si>
  <si>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</si>
  <si>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</si>
  <si>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</si>
  <si>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</si>
  <si>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</si>
  <si>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</si>
  <si>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</si>
  <si>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</si>
  <si>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</si>
  <si>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</si>
  <si>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</si>
  <si>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</si>
  <si>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</si>
  <si>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</si>
  <si>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</si>
  <si>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</si>
  <si>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</si>
  <si>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</si>
  <si>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</si>
  <si>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</si>
  <si>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</si>
  <si>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</si>
  <si>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</si>
  <si>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</si>
  <si>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</si>
  <si>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</si>
  <si>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</si>
  <si>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</si>
  <si>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</si>
  <si>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</si>
  <si>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</si>
  <si>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</si>
  <si>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</si>
  <si>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</si>
  <si>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</si>
  <si>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</si>
  <si>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</si>
  <si>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</si>
  <si>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</si>
  <si>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</si>
  <si>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</si>
  <si>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</si>
  <si>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</si>
  <si>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</si>
  <si>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</si>
  <si>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</si>
  <si>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</si>
  <si>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</si>
  <si>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</si>
  <si>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</si>
  <si>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</si>
  <si>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</si>
  <si>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</si>
  <si>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</si>
  <si>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</si>
  <si>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</si>
  <si>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</si>
  <si>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</si>
  <si>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</si>
  <si>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</si>
  <si>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</si>
  <si>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</si>
  <si>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</si>
  <si>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</si>
  <si>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</si>
  <si>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</si>
  <si>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</si>
  <si>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</si>
  <si>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</si>
  <si>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</si>
  <si>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</si>
  <si>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</si>
  <si>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</si>
  <si>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</si>
  <si>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</si>
  <si>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</si>
  <si>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</si>
  <si>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</si>
  <si>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</si>
  <si>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</si>
  <si>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</si>
  <si>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</si>
  <si>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</si>
  <si>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</si>
  <si>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</si>
  <si>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</si>
  <si>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</si>
  <si>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</si>
  <si>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</si>
  <si>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</si>
  <si>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</si>
  <si>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</si>
  <si>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</si>
  <si>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</si>
  <si>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</si>
  <si>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</si>
  <si>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</si>
  <si>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</si>
  <si>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</si>
  <si>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</si>
  <si>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</si>
  <si>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</si>
  <si>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</si>
  <si>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</si>
  <si>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</si>
  <si>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</si>
  <si>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</si>
  <si>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</si>
  <si>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</si>
  <si>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</si>
  <si>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</si>
  <si>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</si>
  <si>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</si>
  <si>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</si>
  <si>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</si>
  <si>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</si>
  <si>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</si>
  <si>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</si>
  <si>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</si>
  <si>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</si>
  <si>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</si>
  <si>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</si>
  <si>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</si>
  <si>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</si>
  <si>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</si>
  <si>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</si>
  <si>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</si>
  <si>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</si>
  <si>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</si>
  <si>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</si>
  <si>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</si>
  <si>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</si>
  <si>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</si>
  <si>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</si>
  <si>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</si>
  <si>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</si>
  <si>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</si>
  <si>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</si>
  <si>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</si>
  <si>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</si>
  <si>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</si>
  <si>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</si>
  <si>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</si>
  <si>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</si>
  <si>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</si>
  <si>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</si>
  <si>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</si>
  <si>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</si>
  <si>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</si>
  <si>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</si>
  <si>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</si>
  <si>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</si>
  <si>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</si>
  <si>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</si>
  <si>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</si>
  <si>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</si>
  <si>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</si>
  <si>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</si>
  <si>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</si>
  <si>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</si>
  <si>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</si>
  <si>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</si>
  <si>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</si>
  <si>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</si>
  <si>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</si>
  <si>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</si>
  <si>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</si>
  <si>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</si>
  <si>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</si>
  <si>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</si>
  <si>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</si>
  <si>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</si>
  <si>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</si>
  <si>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</si>
  <si>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</si>
  <si>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</si>
  <si>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</si>
  <si>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</si>
  <si>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</si>
  <si>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</si>
  <si>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</si>
  <si>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</si>
  <si>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</si>
  <si>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</si>
  <si>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</si>
  <si>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</si>
  <si>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</si>
  <si>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</si>
  <si>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</si>
  <si>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</si>
  <si>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</si>
  <si>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</si>
  <si>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</si>
  <si>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</si>
  <si>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</si>
  <si>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</si>
  <si>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</si>
  <si>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</si>
  <si>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</si>
  <si>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</si>
  <si>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</si>
  <si>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</si>
  <si>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</si>
  <si>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</si>
  <si>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</si>
  <si>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</si>
  <si>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</si>
  <si>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</si>
  <si>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</si>
  <si>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</si>
  <si>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</si>
  <si>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</si>
  <si>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</si>
  <si>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</si>
  <si>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</si>
  <si>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</si>
  <si>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</si>
  <si>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</si>
  <si>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</si>
  <si>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</si>
  <si>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</si>
  <si>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</si>
  <si>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</si>
  <si>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</si>
  <si>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</si>
  <si>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</si>
  <si>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</si>
  <si>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</si>
  <si>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</si>
  <si>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</si>
  <si>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</si>
  <si>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</si>
  <si>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</si>
  <si>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</si>
  <si>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</si>
  <si>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</si>
  <si>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</si>
  <si>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</si>
  <si>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</si>
  <si>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</si>
  <si>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</si>
  <si>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</si>
  <si>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</si>
  <si>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</si>
  <si>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</si>
  <si>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</si>
  <si>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</si>
  <si>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</si>
  <si>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</si>
  <si>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</si>
  <si>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</si>
  <si>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</si>
  <si>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</si>
  <si>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</si>
  <si>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</si>
  <si>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</si>
  <si>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</si>
  <si>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</si>
  <si>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</si>
  <si>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</si>
  <si>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</si>
  <si>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</si>
  <si>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</si>
  <si>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</si>
  <si>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</si>
  <si>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</si>
  <si>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</si>
  <si>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</si>
  <si>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</si>
  <si>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</si>
  <si>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</si>
  <si>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</si>
  <si>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</si>
  <si>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</si>
  <si>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</si>
  <si>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</si>
  <si>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</si>
  <si>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</si>
  <si>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</si>
  <si>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</si>
  <si>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</si>
  <si>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</si>
  <si>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</si>
  <si>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</si>
  <si>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</si>
  <si>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</si>
  <si>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</si>
  <si>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</si>
  <si>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</si>
  <si>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</si>
  <si>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</si>
  <si>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</si>
  <si>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</si>
  <si>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</si>
  <si>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</si>
  <si>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</si>
  <si>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</si>
  <si>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</si>
  <si>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</si>
  <si>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</si>
  <si>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</si>
  <si>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</si>
  <si>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</si>
  <si>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</si>
  <si>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</si>
  <si>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</si>
  <si>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</si>
  <si>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</si>
  <si>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</si>
  <si>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</si>
  <si>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</si>
  <si>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</si>
  <si>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</si>
  <si>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</si>
  <si>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</si>
  <si>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</si>
  <si>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</si>
  <si>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</si>
  <si>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</si>
  <si>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</si>
  <si>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</si>
  <si>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</si>
  <si>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</si>
  <si>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</si>
  <si>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</si>
  <si>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</si>
  <si>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</si>
  <si>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</si>
  <si>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</si>
  <si>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</si>
  <si>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</si>
  <si>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</si>
  <si>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</si>
  <si>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</si>
  <si>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</si>
  <si>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</si>
  <si>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</si>
  <si>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</si>
  <si>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</si>
  <si>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</si>
  <si>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</si>
  <si>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</si>
  <si>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</si>
  <si>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</si>
  <si>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</si>
  <si>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</si>
  <si>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</si>
  <si>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</si>
  <si>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</si>
  <si>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</si>
  <si>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</si>
  <si>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</si>
  <si>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</si>
  <si>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</si>
  <si>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</si>
  <si>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</si>
  <si>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</si>
  <si>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</si>
  <si>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</si>
  <si>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</si>
  <si>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</si>
  <si>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</si>
  <si>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</si>
  <si>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</si>
  <si>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</si>
  <si>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</si>
  <si>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</si>
  <si>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</si>
  <si>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</si>
  <si>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</si>
  <si>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</si>
  <si>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</si>
  <si>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</si>
  <si>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</si>
  <si>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</si>
  <si>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</si>
  <si>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</si>
  <si>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</si>
  <si>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</si>
  <si>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</si>
  <si>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</si>
  <si>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</si>
  <si>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</si>
  <si>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</si>
  <si>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</si>
  <si>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</si>
  <si>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</si>
  <si>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</si>
  <si>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</si>
  <si>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</si>
  <si>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</si>
  <si>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</si>
  <si>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</si>
  <si>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</si>
  <si>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</si>
  <si>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</si>
  <si>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</si>
  <si>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</si>
  <si>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</si>
  <si>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</si>
  <si>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</si>
  <si>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</si>
  <si>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</si>
  <si>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</si>
  <si>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</si>
  <si>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</si>
  <si>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</si>
  <si>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</si>
  <si>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</si>
  <si>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</si>
  <si>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</si>
  <si>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</si>
  <si>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</si>
  <si>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</si>
  <si>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</si>
  <si>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</si>
  <si>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</si>
  <si>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</si>
  <si>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</si>
  <si>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</si>
  <si>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</si>
  <si>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</si>
  <si>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</si>
  <si>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</si>
  <si>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</si>
  <si>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</si>
  <si>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</si>
  <si>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</si>
  <si>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</si>
  <si>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</si>
  <si>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</si>
  <si>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</si>
  <si>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</si>
  <si>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</si>
  <si>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</si>
  <si>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</si>
  <si>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</si>
  <si>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</si>
  <si>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</si>
  <si>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</si>
  <si>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</si>
  <si>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</si>
  <si>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</si>
  <si>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</si>
  <si>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</si>
  <si>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</si>
  <si>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</si>
  <si>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</si>
  <si>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</si>
  <si>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</si>
  <si>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</si>
  <si>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</si>
  <si>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</si>
  <si>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</si>
  <si>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</si>
  <si>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</si>
  <si>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</si>
  <si>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</si>
  <si>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</si>
  <si>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</si>
  <si>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</si>
  <si>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</si>
  <si>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</si>
  <si>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</si>
  <si>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</si>
  <si>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</si>
  <si>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</si>
  <si>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</si>
  <si>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</si>
  <si>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</si>
  <si>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</si>
  <si>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</si>
  <si>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</si>
  <si>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</si>
  <si>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</si>
  <si>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</si>
  <si>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</si>
  <si>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</si>
  <si>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</si>
  <si>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</si>
  <si>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</si>
  <si>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</si>
  <si>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</si>
  <si>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</si>
  <si>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</si>
  <si>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</si>
  <si>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</si>
  <si>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</si>
  <si>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</si>
  <si>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</si>
  <si>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</si>
  <si>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</si>
  <si>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</si>
  <si>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</si>
  <si>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</si>
  <si>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</si>
  <si>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</si>
  <si>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</si>
  <si>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</si>
  <si>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</si>
  <si>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</si>
  <si>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</si>
  <si>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</si>
  <si>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</si>
  <si>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</si>
  <si>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</si>
  <si>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</si>
  <si>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</si>
  <si>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</si>
  <si>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</si>
  <si>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</si>
  <si>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</si>
  <si>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</si>
  <si>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</si>
  <si>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</si>
  <si>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</si>
  <si>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</si>
  <si>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</si>
  <si>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</si>
  <si>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</si>
  <si>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</si>
  <si>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</si>
  <si>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</si>
  <si>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</si>
  <si>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</si>
  <si>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</si>
  <si>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</si>
  <si>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</si>
  <si>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</si>
  <si>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</si>
  <si>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</si>
  <si>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</si>
  <si>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</si>
  <si>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</si>
  <si>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</si>
  <si>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</si>
  <si>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</si>
  <si>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</si>
  <si>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</si>
  <si>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</si>
  <si>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</si>
  <si>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</si>
  <si>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</si>
  <si>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</si>
  <si>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</si>
  <si>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</si>
  <si>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</si>
  <si>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</si>
  <si>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</si>
  <si>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</si>
  <si>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</si>
  <si>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</si>
  <si>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</si>
  <si>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</si>
  <si>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</si>
  <si>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</si>
  <si>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</si>
  <si>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</si>
  <si>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</si>
  <si>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</si>
  <si>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</si>
  <si>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</si>
  <si>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</si>
  <si>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</si>
  <si>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</si>
  <si>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</si>
  <si>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</si>
  <si>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</si>
  <si>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</si>
  <si>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</si>
  <si>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</si>
  <si>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</si>
  <si>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</si>
  <si>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</si>
  <si>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</si>
  <si>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</si>
  <si>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</si>
  <si>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</si>
  <si>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</si>
  <si>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</si>
  <si>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</si>
  <si>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</si>
  <si>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</si>
  <si>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</si>
  <si>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</si>
  <si>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</si>
  <si>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</si>
  <si>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</si>
  <si>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</si>
  <si>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</si>
  <si>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</si>
  <si>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</si>
  <si>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</si>
  <si>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</si>
  <si>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</si>
  <si>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</si>
  <si>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</si>
  <si>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</si>
  <si>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</si>
  <si>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</si>
  <si>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</si>
  <si>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</si>
  <si>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</si>
  <si>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</si>
  <si>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</si>
  <si>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</si>
  <si>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</si>
  <si>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</si>
  <si>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</si>
  <si>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</si>
  <si>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</si>
  <si>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</si>
  <si>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</si>
  <si>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</si>
  <si>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</si>
  <si>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</si>
  <si>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</si>
  <si>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</si>
  <si>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</si>
  <si>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</si>
  <si>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</si>
  <si>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</si>
  <si>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</si>
  <si>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</si>
  <si>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</si>
  <si>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</si>
  <si>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</si>
  <si>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</si>
  <si>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</si>
  <si>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</si>
  <si>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</si>
  <si>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</si>
  <si>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</si>
  <si>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</si>
  <si>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</si>
  <si>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</si>
  <si>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</si>
  <si>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</si>
  <si>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</si>
  <si>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</si>
  <si>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</si>
  <si>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</si>
  <si>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</si>
  <si>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</si>
  <si>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</si>
  <si>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</si>
  <si>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</si>
  <si>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</si>
  <si>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</si>
  <si>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</si>
  <si>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</si>
  <si>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</si>
  <si>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</si>
  <si>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</si>
  <si>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</si>
  <si>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</si>
  <si>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</si>
  <si>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</si>
  <si>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</si>
  <si>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</si>
  <si>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</si>
  <si>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</si>
  <si>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</si>
  <si>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</si>
  <si>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</si>
  <si>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</si>
  <si>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</si>
  <si>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</si>
  <si>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</si>
  <si>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</si>
  <si>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</si>
  <si>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</si>
  <si>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</si>
  <si>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</si>
  <si>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</si>
  <si>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</si>
  <si>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</si>
  <si>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</si>
  <si>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</si>
  <si>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</si>
  <si>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</si>
  <si>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</si>
  <si>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</si>
  <si>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</si>
  <si>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</si>
  <si>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</si>
  <si>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</si>
  <si>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</si>
  <si>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</si>
  <si>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</si>
  <si>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</si>
  <si>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</si>
  <si>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</si>
  <si>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</si>
  <si>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</si>
  <si>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</si>
  <si>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</si>
  <si>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</si>
  <si>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</si>
  <si>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</si>
  <si>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</si>
  <si>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</si>
  <si>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</si>
  <si>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</si>
  <si>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</si>
  <si>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</si>
  <si>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</si>
  <si>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</si>
  <si>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</si>
  <si>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</si>
  <si>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</si>
  <si>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</si>
  <si>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</si>
  <si>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</si>
  <si>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</si>
  <si>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</si>
  <si>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</si>
  <si>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</si>
  <si>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</si>
  <si>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</si>
  <si>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</si>
  <si>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</si>
  <si>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</si>
  <si>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</si>
  <si>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</si>
  <si>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</si>
  <si>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</si>
  <si>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</si>
  <si>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</si>
  <si>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</si>
  <si>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</si>
  <si>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</si>
  <si>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</si>
  <si>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</si>
  <si>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</si>
  <si>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</si>
  <si>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</si>
  <si>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</si>
  <si>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</si>
  <si>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</si>
  <si>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</si>
  <si>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</si>
  <si>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</si>
  <si>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</si>
  <si>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</si>
  <si>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</si>
  <si>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</si>
  <si>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</si>
  <si>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</si>
  <si>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</si>
  <si>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</si>
  <si>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</si>
  <si>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</si>
  <si>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</si>
  <si>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</si>
  <si>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</si>
  <si>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</si>
  <si>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</si>
  <si>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</si>
  <si>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</si>
  <si>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</si>
  <si>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</si>
  <si>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</si>
  <si>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</si>
  <si>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</si>
  <si>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</si>
  <si>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</si>
  <si>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</si>
  <si>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</si>
  <si>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</si>
  <si>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</si>
  <si>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</si>
  <si>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</si>
  <si>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</si>
  <si>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</si>
  <si>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</si>
  <si>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</si>
  <si>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</si>
  <si>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</si>
  <si>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</si>
  <si>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</si>
  <si>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</si>
  <si>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</si>
  <si>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</si>
  <si>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</si>
  <si>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</si>
  <si>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</si>
  <si>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</si>
  <si>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</si>
  <si>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</si>
  <si>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</si>
  <si>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</si>
  <si>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</si>
  <si>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</si>
  <si>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</si>
  <si>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</si>
  <si>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</si>
  <si>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</si>
  <si>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</si>
  <si>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</si>
  <si>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</si>
  <si>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</si>
  <si>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</si>
  <si>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</si>
  <si>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</si>
  <si>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</si>
  <si>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</si>
  <si>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</si>
  <si>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</si>
  <si>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</si>
  <si>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</si>
  <si>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</si>
  <si>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</si>
  <si>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</si>
  <si>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</si>
  <si>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</si>
  <si>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</si>
  <si>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</si>
  <si>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</si>
  <si>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</si>
  <si>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</si>
  <si>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</si>
  <si>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</si>
  <si>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</si>
  <si>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</si>
  <si>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</si>
  <si>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</si>
  <si>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</si>
  <si>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</si>
  <si>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</si>
  <si>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</si>
  <si>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</si>
  <si>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</si>
  <si>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</si>
  <si>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</si>
  <si>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</si>
  <si>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</si>
  <si>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</si>
  <si>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</si>
  <si>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</si>
  <si>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</si>
  <si>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</si>
  <si>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</si>
  <si>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</si>
  <si>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</si>
  <si>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</si>
  <si>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</si>
  <si>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</si>
  <si>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</si>
  <si>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</si>
  <si>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</si>
  <si>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</si>
  <si>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</si>
  <si>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</si>
  <si>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</si>
  <si>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</si>
  <si>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</si>
  <si>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</si>
  <si>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</si>
  <si>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</si>
  <si>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</si>
  <si>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</si>
  <si>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</si>
  <si>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</si>
  <si>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</si>
  <si>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</si>
  <si>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</si>
  <si>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</si>
  <si>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</si>
  <si>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</si>
  <si>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</si>
  <si>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</si>
  <si>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</si>
  <si>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</si>
  <si>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</si>
  <si>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</si>
  <si>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</si>
  <si>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</si>
  <si>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</si>
  <si>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</si>
  <si>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</si>
  <si>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</si>
  <si>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</si>
  <si>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</si>
  <si>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</si>
  <si>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</si>
  <si>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</si>
  <si>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</si>
  <si>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</si>
  <si>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</si>
  <si>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</si>
  <si>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</si>
  <si>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</si>
  <si>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</si>
  <si>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</si>
  <si>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</si>
  <si>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</si>
  <si>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</si>
  <si>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</si>
  <si>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</si>
  <si>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</si>
  <si>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</si>
  <si>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</si>
  <si>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</si>
  <si>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</si>
  <si>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</si>
  <si>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</si>
  <si>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</si>
  <si>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</si>
  <si>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</si>
  <si>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</si>
  <si>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</si>
  <si>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</si>
  <si>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</si>
  <si>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</si>
  <si>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</si>
  <si>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</si>
  <si>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</si>
  <si>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</si>
  <si>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</si>
  <si>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</si>
  <si>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</si>
  <si>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</si>
  <si>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</si>
  <si>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</si>
  <si>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</si>
  <si>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</si>
  <si>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</si>
  <si>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</si>
  <si>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</si>
  <si>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</si>
  <si>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</si>
  <si>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</si>
  <si>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</si>
  <si>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</si>
  <si>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</si>
  <si>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</si>
  <si>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</si>
  <si>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</si>
  <si>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</si>
  <si>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</si>
  <si>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</si>
  <si>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</si>
  <si>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</si>
  <si>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</si>
  <si>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</si>
  <si>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</si>
  <si>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</si>
  <si>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</si>
  <si>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</si>
  <si>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</si>
  <si>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</si>
  <si>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</si>
  <si>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</si>
  <si>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</si>
  <si>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</si>
  <si>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</si>
  <si>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</si>
  <si>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</si>
  <si>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</si>
  <si>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</si>
  <si>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</si>
  <si>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</si>
  <si>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</si>
  <si>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</si>
  <si>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</si>
  <si>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</si>
  <si>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</si>
  <si>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</si>
  <si>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</si>
  <si>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</si>
  <si>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</si>
  <si>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</si>
  <si>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</si>
  <si>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</si>
  <si>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</si>
  <si>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</si>
  <si>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</si>
  <si>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</si>
  <si>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</si>
  <si>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</si>
  <si>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</si>
  <si>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</si>
  <si>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</si>
  <si>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</si>
  <si>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</si>
  <si>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</si>
  <si>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</si>
  <si>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</si>
  <si>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</si>
  <si>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</si>
  <si>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</si>
  <si>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</si>
  <si>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</si>
  <si>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</si>
  <si>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</si>
  <si>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</si>
  <si>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</si>
  <si>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</si>
  <si>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</si>
  <si>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</si>
  <si>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</si>
  <si>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</si>
  <si>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</si>
  <si>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</si>
  <si>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</si>
  <si>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</si>
  <si>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</si>
  <si>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</si>
  <si>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</si>
  <si>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</si>
  <si>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</si>
  <si>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</si>
  <si>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</si>
  <si>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</si>
  <si>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</si>
  <si>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</si>
  <si>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</si>
  <si>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</si>
  <si>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</si>
  <si>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</si>
  <si>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</si>
  <si>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</si>
  <si>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</si>
  <si>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</si>
  <si>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</si>
  <si>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</si>
  <si>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</si>
  <si>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</si>
  <si>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</si>
  <si>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</si>
  <si>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</si>
  <si>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</si>
  <si>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</si>
  <si>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</si>
  <si>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</si>
  <si>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</si>
  <si>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</si>
  <si>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</si>
  <si>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</si>
  <si>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</si>
  <si>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</si>
  <si>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</si>
  <si>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</si>
  <si>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</si>
  <si>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</si>
  <si>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</si>
  <si>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</si>
  <si>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</si>
  <si>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</si>
  <si>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</si>
  <si>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</si>
  <si>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</si>
  <si>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</si>
  <si>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</si>
  <si>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</si>
  <si>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</si>
  <si>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</si>
  <si>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</si>
  <si>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</si>
  <si>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</si>
  <si>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</si>
  <si>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</si>
  <si>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</si>
  <si>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</si>
  <si>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</si>
  <si>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</si>
  <si>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</si>
  <si>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</si>
  <si>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</si>
  <si>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</si>
  <si>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</si>
  <si>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</si>
  <si>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</si>
  <si>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</si>
  <si>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</si>
  <si>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</si>
  <si>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</si>
  <si>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</si>
  <si>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</si>
  <si>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</si>
  <si>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</si>
  <si>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</si>
  <si>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</si>
  <si>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</si>
  <si>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</si>
  <si>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</si>
  <si>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</si>
  <si>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</si>
  <si>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</si>
  <si>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</si>
  <si>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</si>
  <si>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</si>
  <si>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</si>
  <si>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</si>
  <si>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</si>
  <si>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</si>
  <si>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</si>
  <si>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</si>
  <si>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</si>
  <si>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</si>
  <si>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</si>
  <si>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</si>
  <si>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</si>
  <si>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</si>
  <si>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</si>
  <si>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</si>
  <si>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</si>
  <si>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</si>
  <si>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</si>
  <si>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</si>
  <si>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</si>
  <si>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</si>
  <si>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</si>
  <si>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</si>
  <si>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</si>
  <si>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</si>
  <si>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</si>
  <si>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</si>
  <si>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</si>
  <si>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</si>
  <si>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</si>
  <si>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</si>
  <si>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</si>
  <si>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</si>
  <si>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</si>
  <si>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</si>
  <si>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</si>
  <si>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</si>
  <si>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</si>
  <si>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</si>
  <si>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</si>
  <si>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</si>
  <si>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</si>
  <si>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</si>
  <si>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</si>
  <si>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</si>
  <si>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</si>
  <si>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</si>
  <si>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</si>
  <si>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</si>
  <si>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</si>
  <si>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</si>
  <si>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</si>
  <si>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</si>
  <si>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</si>
  <si>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</si>
  <si>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</si>
  <si>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</si>
  <si>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</si>
  <si>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</si>
  <si>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</si>
  <si>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</si>
  <si>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</si>
  <si>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</si>
  <si>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</si>
  <si>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</si>
  <si>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</si>
  <si>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</si>
  <si>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</si>
  <si>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</si>
  <si>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</si>
  <si>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</si>
  <si>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</si>
  <si>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</si>
  <si>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</si>
  <si>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</si>
  <si>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</si>
  <si>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</si>
  <si>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</si>
  <si>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</si>
  <si>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</si>
  <si>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</si>
  <si>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</si>
  <si>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</si>
  <si>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</si>
  <si>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</si>
  <si>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</si>
  <si>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</si>
  <si>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</si>
  <si>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</si>
  <si>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</si>
  <si>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</si>
  <si>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</si>
  <si>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</si>
  <si>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</si>
  <si>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</si>
  <si>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</si>
  <si>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</si>
  <si>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</si>
  <si>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</si>
  <si>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</si>
  <si>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</si>
  <si>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</si>
  <si>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</si>
  <si>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</si>
  <si>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</si>
  <si>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</si>
  <si>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</si>
  <si>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</si>
  <si>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</si>
  <si>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</si>
  <si>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</si>
  <si>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</si>
  <si>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</si>
  <si>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</si>
  <si>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</si>
  <si>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</si>
  <si>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</si>
  <si>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</si>
  <si>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</si>
  <si>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</si>
  <si>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</si>
  <si>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</si>
  <si>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</si>
  <si>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</si>
  <si>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</si>
  <si>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</si>
  <si>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</si>
  <si>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</si>
  <si>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</si>
  <si>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</si>
  <si>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</si>
  <si>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</si>
  <si>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</si>
  <si>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</si>
  <si>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</si>
  <si>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</si>
  <si>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</si>
  <si>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</si>
  <si>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</si>
  <si>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</si>
  <si>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</si>
  <si>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</si>
  <si>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</si>
  <si>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</si>
  <si>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</si>
  <si>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</si>
  <si>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</si>
  <si>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</si>
  <si>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</si>
  <si>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</si>
  <si>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</si>
  <si>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</si>
  <si>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</si>
  <si>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</si>
  <si>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</si>
  <si>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</si>
  <si>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</si>
  <si>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</si>
  <si>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</si>
  <si>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</si>
  <si>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</si>
  <si>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</si>
  <si>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</si>
  <si>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</si>
  <si>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</si>
  <si>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</si>
  <si>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</si>
  <si>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</si>
  <si>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</si>
  <si>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</si>
  <si>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</si>
  <si>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</si>
  <si>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</si>
  <si>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</si>
  <si>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</si>
  <si>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</si>
  <si>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</si>
  <si>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</si>
  <si>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</si>
  <si>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</si>
  <si>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</si>
  <si>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</si>
  <si>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</si>
  <si>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</si>
  <si>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</si>
  <si>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</si>
  <si>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</si>
  <si>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</si>
  <si>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</si>
  <si>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</si>
  <si>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</si>
  <si>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</si>
  <si>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</si>
  <si>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</si>
  <si>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</si>
  <si>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</si>
  <si>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</si>
  <si>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</si>
  <si>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</si>
  <si>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</si>
  <si>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</si>
  <si>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</si>
  <si>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</si>
  <si>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</si>
  <si>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</si>
  <si>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</si>
  <si>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</si>
  <si>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</si>
  <si>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</si>
  <si>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</si>
  <si>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</si>
  <si>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</si>
  <si>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</si>
  <si>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</si>
  <si>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</si>
  <si>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</si>
  <si>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</si>
  <si>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</si>
  <si>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</si>
  <si>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</si>
  <si>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</si>
  <si>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</si>
  <si>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</si>
  <si>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</si>
  <si>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</si>
  <si>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</si>
  <si>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</si>
  <si>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</si>
  <si>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</si>
  <si>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</si>
  <si>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</si>
  <si>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</si>
  <si>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</si>
  <si>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</si>
  <si>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</si>
  <si>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</si>
  <si>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</si>
  <si>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</si>
  <si>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</si>
  <si>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</si>
  <si>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</si>
  <si>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</si>
  <si>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</si>
  <si>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</si>
  <si>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</si>
  <si>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</si>
  <si>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</si>
  <si>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</si>
  <si>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</si>
  <si>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</si>
  <si>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</si>
  <si>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</si>
  <si>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</si>
  <si>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</si>
  <si>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</si>
  <si>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</si>
  <si>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</si>
  <si>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</si>
  <si>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</si>
  <si>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</si>
  <si>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</si>
  <si>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</si>
  <si>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</si>
  <si>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</si>
  <si>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</si>
  <si>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</si>
  <si>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</si>
  <si>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</si>
  <si>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</si>
  <si>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</si>
  <si>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</si>
  <si>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</si>
  <si>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</si>
  <si>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</si>
  <si>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</si>
  <si>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</si>
  <si>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</si>
  <si>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</si>
  <si>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</si>
  <si>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</si>
  <si>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</si>
  <si>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</si>
  <si>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</si>
  <si>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</si>
  <si>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</si>
  <si>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</si>
  <si>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</si>
  <si>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</si>
  <si>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</si>
  <si>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</si>
  <si>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</si>
  <si>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</si>
  <si>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</si>
  <si>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</si>
  <si>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</si>
  <si>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</si>
  <si>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</si>
  <si>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</si>
  <si>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</si>
  <si>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</si>
  <si>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</si>
  <si>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</si>
  <si>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</si>
  <si>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</si>
  <si>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</si>
  <si>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</si>
  <si>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</si>
  <si>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</si>
  <si>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</si>
  <si>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</si>
  <si>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</si>
  <si>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</si>
  <si>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</si>
  <si>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</si>
  <si>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</si>
  <si>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</si>
  <si>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</si>
  <si>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</si>
  <si>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</si>
  <si>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</si>
  <si>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</si>
  <si>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</si>
  <si>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</si>
  <si>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</si>
  <si>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</si>
  <si>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</si>
  <si>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</si>
  <si>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</si>
  <si>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</si>
  <si>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</si>
  <si>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</si>
  <si>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</si>
  <si>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</si>
  <si>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</si>
  <si>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</si>
  <si>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</si>
  <si>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</si>
  <si>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</si>
  <si>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</si>
  <si>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</si>
  <si>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</si>
  <si>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</si>
  <si>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</si>
  <si>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</si>
  <si>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</si>
  <si>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</si>
  <si>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</si>
  <si>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</si>
  <si>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</si>
  <si>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</si>
  <si>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</si>
  <si>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</si>
  <si>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</si>
  <si>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</si>
  <si>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</si>
  <si>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</si>
  <si>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</si>
  <si>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</si>
  <si>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</si>
  <si>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</si>
  <si>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</si>
  <si>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</si>
  <si>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</si>
  <si>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</si>
  <si>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</si>
  <si>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</si>
  <si>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</si>
  <si>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</si>
  <si>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</si>
  <si>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</si>
  <si>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</si>
  <si>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</si>
  <si>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</si>
  <si>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</si>
  <si>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</si>
  <si>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</si>
  <si>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</si>
  <si>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</si>
  <si>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</si>
  <si>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</si>
  <si>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</si>
  <si>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</si>
  <si>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</si>
  <si>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</si>
  <si>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</si>
  <si>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</si>
  <si>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</si>
  <si>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</si>
  <si>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</si>
  <si>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</si>
  <si>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</si>
  <si>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</si>
  <si>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</si>
  <si>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</si>
  <si>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</si>
  <si>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</si>
  <si>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</si>
  <si>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</si>
  <si>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</si>
  <si>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</si>
  <si>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</si>
  <si>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</si>
  <si>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</si>
  <si>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</si>
  <si>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</si>
  <si>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</si>
  <si>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</si>
  <si>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</si>
  <si>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</si>
  <si>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</si>
  <si>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</si>
  <si>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</si>
  <si>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</si>
  <si>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</si>
  <si>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</si>
  <si>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</si>
  <si>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</si>
  <si>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</si>
  <si>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</si>
  <si>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</si>
  <si>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</si>
  <si>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</si>
  <si>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</si>
  <si>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</si>
  <si>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</si>
  <si>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</si>
  <si>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</si>
  <si>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</si>
  <si>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</si>
  <si>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</si>
  <si>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</si>
  <si>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</si>
  <si>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</si>
  <si>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</si>
  <si>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</si>
  <si>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</si>
  <si>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</si>
  <si>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</si>
  <si>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</si>
  <si>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</si>
  <si>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</si>
  <si>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</si>
  <si>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</si>
  <si>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</si>
  <si>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</si>
  <si>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</si>
  <si>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</si>
  <si>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</si>
  <si>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</si>
  <si>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</si>
  <si>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</si>
  <si>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</si>
  <si>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</si>
  <si>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</si>
  <si>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</si>
  <si>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</si>
  <si>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</si>
  <si>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</si>
  <si>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</si>
  <si>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</si>
  <si>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</si>
  <si>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</si>
  <si>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</si>
  <si>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</si>
  <si>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</si>
  <si>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</si>
  <si>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</si>
  <si>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</si>
  <si>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</si>
  <si>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</si>
  <si>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</si>
  <si>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</si>
  <si>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</si>
  <si>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</si>
  <si>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</si>
  <si>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</si>
  <si>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</si>
  <si>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</si>
  <si>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</si>
  <si>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</si>
  <si>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</si>
  <si>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</si>
  <si>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</si>
  <si>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</si>
  <si>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</si>
  <si>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</si>
  <si>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</si>
  <si>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</si>
  <si>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</si>
  <si>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</si>
  <si>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</si>
  <si>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</si>
  <si>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</si>
  <si>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</si>
  <si>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</si>
  <si>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</si>
  <si>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</si>
  <si>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</si>
  <si>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</si>
  <si>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</si>
  <si>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</si>
  <si>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</si>
  <si>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</si>
  <si>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</si>
  <si>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</si>
  <si>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</si>
  <si>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</si>
  <si>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</si>
  <si>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</si>
  <si>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</si>
  <si>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</si>
  <si>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</si>
  <si>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</si>
  <si>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</si>
  <si>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</si>
  <si>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</si>
  <si>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</si>
  <si>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</si>
  <si>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</si>
  <si>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</si>
  <si>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</si>
  <si>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</si>
  <si>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</si>
  <si>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</si>
  <si>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</si>
  <si>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</si>
  <si>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</si>
  <si>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</si>
  <si>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</si>
  <si>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</si>
  <si>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</si>
  <si>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</si>
  <si>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</si>
  <si>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</si>
  <si>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</si>
  <si>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</si>
  <si>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</si>
  <si>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</si>
  <si>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</si>
  <si>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</si>
  <si>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</si>
  <si>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</si>
  <si>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</si>
  <si>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</si>
  <si>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</si>
  <si>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</si>
  <si>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</si>
  <si>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</si>
  <si>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</si>
  <si>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</si>
  <si>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</si>
  <si>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</si>
  <si>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</si>
  <si>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</si>
  <si>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</si>
  <si>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</si>
  <si>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</si>
  <si>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</si>
  <si>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</si>
  <si>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</si>
  <si>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</si>
  <si>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</si>
  <si>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</si>
  <si>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</si>
  <si>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</si>
  <si>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</si>
  <si>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</si>
  <si>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</si>
  <si>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</si>
  <si>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</si>
  <si>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</si>
  <si>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</si>
  <si>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</si>
  <si>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</si>
  <si>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</si>
  <si>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</si>
  <si>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</si>
  <si>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</si>
  <si>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</si>
  <si>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</si>
  <si>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</si>
  <si>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</si>
  <si>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</si>
  <si>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</si>
  <si>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</si>
  <si>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</si>
  <si>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</si>
  <si>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</si>
  <si>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</si>
  <si>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</si>
  <si>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</si>
  <si>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</si>
  <si>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</si>
  <si>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</si>
  <si>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</si>
  <si>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</si>
  <si>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</si>
  <si>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</si>
  <si>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</si>
  <si>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</si>
  <si>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</si>
  <si>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</si>
  <si>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</si>
  <si>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</si>
  <si>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</si>
  <si>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</si>
  <si>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</si>
  <si>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</si>
  <si>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</si>
  <si>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</si>
  <si>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</si>
  <si>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</si>
  <si>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</si>
  <si>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</si>
  <si>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</si>
  <si>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</si>
  <si>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</si>
  <si>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</si>
  <si>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</si>
  <si>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</si>
  <si>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</si>
  <si>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</si>
  <si>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</si>
  <si>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</si>
  <si>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</si>
  <si>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</si>
  <si>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</si>
  <si>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</si>
  <si>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</si>
  <si>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</si>
  <si>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</si>
  <si>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</si>
  <si>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</si>
  <si>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</si>
  <si>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</si>
  <si>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</si>
  <si>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</si>
  <si>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</si>
  <si>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</si>
  <si>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</si>
  <si>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</si>
  <si>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</si>
  <si>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</si>
  <si>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</si>
  <si>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</si>
  <si>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</si>
  <si>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</si>
  <si>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</si>
  <si>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</si>
  <si>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</si>
  <si>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</si>
  <si>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</si>
  <si>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</si>
  <si>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</si>
  <si>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</si>
  <si>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</si>
  <si>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</si>
  <si>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</si>
  <si>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</si>
  <si>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</si>
  <si>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</si>
  <si>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</si>
  <si>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</si>
  <si>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</si>
  <si>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</si>
  <si>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</si>
  <si>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</si>
  <si>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</si>
  <si>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</si>
  <si>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</si>
  <si>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</si>
  <si>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</si>
  <si>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</si>
  <si>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</si>
  <si>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</si>
  <si>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</si>
  <si>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</si>
  <si>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</si>
  <si>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</si>
  <si>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</si>
  <si>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</si>
  <si>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</si>
  <si>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</si>
  <si>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</si>
  <si>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</si>
  <si>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</si>
  <si>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</si>
  <si>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</si>
  <si>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</si>
  <si>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</si>
  <si>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</si>
  <si>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</si>
  <si>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</si>
  <si>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</si>
  <si>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</si>
  <si>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</si>
  <si>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</si>
  <si>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</si>
  <si>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</si>
  <si>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</si>
  <si>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</si>
  <si>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</si>
  <si>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</si>
  <si>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</si>
  <si>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</si>
  <si>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</si>
  <si>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</si>
  <si>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</si>
  <si>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</si>
  <si>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</si>
  <si>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</si>
  <si>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</si>
  <si>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</si>
  <si>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</si>
  <si>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</si>
  <si>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</si>
  <si>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</si>
  <si>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</si>
  <si>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</si>
  <si>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</si>
  <si>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</si>
  <si>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</si>
  <si>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</si>
  <si>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</si>
  <si>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</si>
  <si>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</si>
  <si>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</si>
  <si>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</si>
  <si>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</si>
  <si>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</si>
  <si>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</si>
  <si>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</si>
  <si>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</si>
  <si>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</si>
  <si>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</si>
  <si>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</si>
  <si>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</si>
  <si>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</si>
  <si>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</si>
  <si>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</si>
  <si>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</si>
  <si>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</si>
  <si>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</si>
  <si>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</si>
  <si>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</si>
  <si>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</si>
  <si>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</si>
  <si>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</si>
  <si>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</si>
  <si>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</si>
  <si>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</si>
  <si>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</si>
  <si>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</si>
  <si>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</si>
  <si>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</si>
  <si>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</si>
  <si>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</si>
  <si>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</si>
  <si>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</si>
  <si>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</si>
  <si>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</si>
  <si>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</si>
  <si>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</si>
  <si>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</si>
  <si>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</si>
  <si>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</si>
  <si>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</si>
  <si>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</si>
  <si>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</si>
  <si>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</si>
  <si>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</si>
  <si>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</si>
  <si>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</si>
  <si>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</si>
  <si>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</si>
  <si>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</si>
  <si>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</si>
  <si>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</si>
  <si>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</si>
  <si>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</si>
  <si>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</si>
  <si>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</si>
  <si>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</si>
  <si>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</si>
  <si>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</si>
  <si>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</si>
  <si>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</si>
  <si>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</si>
  <si>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</si>
  <si>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</si>
  <si>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</si>
  <si>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</si>
  <si>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</si>
  <si>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</si>
  <si>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</si>
  <si>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</si>
  <si>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</si>
  <si>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</si>
  <si>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</si>
  <si>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</si>
  <si>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</si>
  <si>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</si>
  <si>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</si>
  <si>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</si>
  <si>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</si>
  <si>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</si>
  <si>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</si>
  <si>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</si>
  <si>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</si>
  <si>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</si>
  <si>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</si>
  <si>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</si>
  <si>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</si>
  <si>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</si>
  <si>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</si>
  <si>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</si>
  <si>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</si>
  <si>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</si>
  <si>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</si>
  <si>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</si>
  <si>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</si>
  <si>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</si>
  <si>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</si>
  <si>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</si>
  <si>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</si>
  <si>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</si>
  <si>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</si>
  <si>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</si>
  <si>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</si>
  <si>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</si>
  <si>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</si>
  <si>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</si>
  <si>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</si>
  <si>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</si>
  <si>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</si>
  <si>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</si>
  <si>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</si>
  <si>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</si>
  <si>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</si>
  <si>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</si>
  <si>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</si>
  <si>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</si>
  <si>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</si>
  <si>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</si>
  <si>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</si>
  <si>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</si>
  <si>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</si>
  <si>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</si>
  <si>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</si>
  <si>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</si>
  <si>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</si>
  <si>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</si>
  <si>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</si>
  <si>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</si>
  <si>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</si>
  <si>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</si>
  <si>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</si>
  <si>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</si>
  <si>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</si>
  <si>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</si>
  <si>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</si>
  <si>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</si>
  <si>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</si>
  <si>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</si>
  <si>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</si>
  <si>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</si>
  <si>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</si>
  <si>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</si>
  <si>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</si>
  <si>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</si>
  <si>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</si>
  <si>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</si>
  <si>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</si>
  <si>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</si>
  <si>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</si>
  <si>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</si>
  <si>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</si>
  <si>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</si>
  <si>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</si>
  <si>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</si>
  <si>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</si>
  <si>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</si>
  <si>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</si>
  <si>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</si>
  <si>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</si>
  <si>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</si>
  <si>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</si>
  <si>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</si>
  <si>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</si>
  <si>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</si>
  <si>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</si>
  <si>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</si>
  <si>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</si>
  <si>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</si>
  <si>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</si>
  <si>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</si>
  <si>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</si>
  <si>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</si>
  <si>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</si>
  <si>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</si>
  <si>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</si>
  <si>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</si>
  <si>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</si>
  <si>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</si>
  <si>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</si>
  <si>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</si>
  <si>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</si>
  <si>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</si>
  <si>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</si>
  <si>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</si>
  <si>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</si>
  <si>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</si>
  <si>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</si>
  <si>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</si>
  <si>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</si>
  <si>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</si>
  <si>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</si>
  <si>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</si>
  <si>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</si>
  <si>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</si>
  <si>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</si>
  <si>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</si>
  <si>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</si>
  <si>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</si>
  <si>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</si>
  <si>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</si>
  <si>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</si>
  <si>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</si>
  <si>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</si>
  <si>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</si>
  <si>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</si>
  <si>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</si>
  <si>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</si>
  <si>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</si>
  <si>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</si>
  <si>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</si>
  <si>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</si>
  <si>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</si>
  <si>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</si>
  <si>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</si>
  <si>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</si>
  <si>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</si>
  <si>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</si>
  <si>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</si>
  <si>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</si>
  <si>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</si>
  <si>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</si>
  <si>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</si>
  <si>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</si>
  <si>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</si>
  <si>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</si>
  <si>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</si>
  <si>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</si>
  <si>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</si>
  <si>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</si>
  <si>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</si>
  <si>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</si>
  <si>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</si>
  <si>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</si>
  <si>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</si>
  <si>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</si>
  <si>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</si>
  <si>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</si>
  <si>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</si>
  <si>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</si>
  <si>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</si>
  <si>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</si>
  <si>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</si>
  <si>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</si>
  <si>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</si>
  <si>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</si>
  <si>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</si>
  <si>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</si>
  <si>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</si>
  <si>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</si>
  <si>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</si>
  <si>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</si>
  <si>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</si>
  <si>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</si>
  <si>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</si>
  <si>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</si>
  <si>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</si>
  <si>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</si>
  <si>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</si>
  <si>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</si>
  <si>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</si>
  <si>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</si>
  <si>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</si>
  <si>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</si>
  <si>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</si>
  <si>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</si>
  <si>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</si>
  <si>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</si>
  <si>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</si>
  <si>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</si>
  <si>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</si>
  <si>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</si>
  <si>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</si>
  <si>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</si>
  <si>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</si>
  <si>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</si>
  <si>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</si>
  <si>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</si>
  <si>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</si>
  <si>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</si>
  <si>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</si>
  <si>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</si>
  <si>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</si>
  <si>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</si>
  <si>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</si>
  <si>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</si>
  <si>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</si>
  <si>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</si>
  <si>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</si>
  <si>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</si>
  <si>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</si>
  <si>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</si>
  <si>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</si>
  <si>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</si>
  <si>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</si>
  <si>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</si>
  <si>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</si>
  <si>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</si>
  <si>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</si>
  <si>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</si>
  <si>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</si>
  <si>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</si>
  <si>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</si>
  <si>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</si>
  <si>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</si>
  <si>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</si>
  <si>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</si>
  <si>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</si>
  <si>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</si>
  <si>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</si>
  <si>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</si>
  <si>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</si>
  <si>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</si>
  <si>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</si>
  <si>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</si>
  <si>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</si>
  <si>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</si>
  <si>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</si>
  <si>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</si>
  <si>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</si>
  <si>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</si>
  <si>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</si>
  <si>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</si>
  <si>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</si>
  <si>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</si>
  <si>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</si>
  <si>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</si>
  <si>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</si>
  <si>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</si>
  <si>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</si>
  <si>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</si>
  <si>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</si>
  <si>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</si>
  <si>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</si>
  <si>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</si>
  <si>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</si>
  <si>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</si>
  <si>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</si>
  <si>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</si>
  <si>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</si>
  <si>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</si>
  <si>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</si>
  <si>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</si>
  <si>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</si>
  <si>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</si>
  <si>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</si>
  <si>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</si>
  <si>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</si>
  <si>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</si>
  <si>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</si>
  <si>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</si>
  <si>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</si>
  <si>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</si>
  <si>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</si>
  <si>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</si>
  <si>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</si>
  <si>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</si>
  <si>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</si>
  <si>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</si>
  <si>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</si>
  <si>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</si>
  <si>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</si>
  <si>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</si>
  <si>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</si>
  <si>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</si>
  <si>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</si>
  <si>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</si>
  <si>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</si>
  <si>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</si>
  <si>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</si>
  <si>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</si>
  <si>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</si>
  <si>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</si>
  <si>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</si>
  <si>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</si>
  <si>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</si>
  <si>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</si>
  <si>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</si>
  <si>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</si>
  <si>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</si>
  <si>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</si>
  <si>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</si>
  <si>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</si>
  <si>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</si>
  <si>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</si>
  <si>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</si>
  <si>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</si>
  <si>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</si>
  <si>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</si>
  <si>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</si>
  <si>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</si>
  <si>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</si>
  <si>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</si>
  <si>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</si>
  <si>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</si>
  <si>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</si>
  <si>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</si>
  <si>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</si>
  <si>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</si>
  <si>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</si>
  <si>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</si>
  <si>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</si>
  <si>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</si>
  <si>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</si>
  <si>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</si>
  <si>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</si>
  <si>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</si>
  <si>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</si>
  <si>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</si>
  <si>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</si>
  <si>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</si>
  <si>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</si>
  <si>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</si>
  <si>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</si>
  <si>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</si>
  <si>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</si>
  <si>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</si>
  <si>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</si>
  <si>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</si>
  <si>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</si>
  <si>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</si>
  <si>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</si>
  <si>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</si>
  <si>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</si>
  <si>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</si>
  <si>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</si>
  <si>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</si>
  <si>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</si>
  <si>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</si>
  <si>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</si>
  <si>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</si>
  <si>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</si>
  <si>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</si>
  <si>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</si>
  <si>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</si>
  <si>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</si>
  <si>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</si>
  <si>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</si>
  <si>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</si>
  <si>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</si>
  <si>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</si>
  <si>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</si>
  <si>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</si>
  <si>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</si>
  <si>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</si>
  <si>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</si>
  <si>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</si>
  <si>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</si>
  <si>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</si>
  <si>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</si>
  <si>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</si>
  <si>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</si>
  <si>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</si>
  <si>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</si>
  <si>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</si>
  <si>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</si>
  <si>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</si>
  <si>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</si>
  <si>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</si>
  <si>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</si>
  <si>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</si>
  <si>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</si>
  <si>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</si>
  <si>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</si>
  <si>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</si>
  <si>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</si>
  <si>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</si>
  <si>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</si>
  <si>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</si>
  <si>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</si>
  <si>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</si>
  <si>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</si>
  <si>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</si>
  <si>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</si>
  <si>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</si>
  <si>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</si>
  <si>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</si>
  <si>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</si>
  <si>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</si>
  <si>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</si>
  <si>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</si>
  <si>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</si>
  <si>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</si>
  <si>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</si>
  <si>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</si>
  <si>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</si>
  <si>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</si>
  <si>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</si>
  <si>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</si>
  <si>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</si>
  <si>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</si>
  <si>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</si>
  <si>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</si>
  <si>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</si>
  <si>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</si>
  <si>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</si>
  <si>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</si>
  <si>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</si>
  <si>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</si>
  <si>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</si>
  <si>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</si>
  <si>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</si>
  <si>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</si>
  <si>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</si>
  <si>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</si>
  <si>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</si>
  <si>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</si>
  <si>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</si>
  <si>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</si>
  <si>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</si>
  <si>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</si>
  <si>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</si>
  <si>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</si>
  <si>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</si>
  <si>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</si>
  <si>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</si>
  <si>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</si>
  <si>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</si>
  <si>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</si>
  <si>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</si>
  <si>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</si>
  <si>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</si>
  <si>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</si>
  <si>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</si>
  <si>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</si>
  <si>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</si>
  <si>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</si>
  <si>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</si>
  <si>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</si>
  <si>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</si>
  <si>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</si>
  <si>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</si>
  <si>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</si>
  <si>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</si>
  <si>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</si>
  <si>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</si>
  <si>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</si>
  <si>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</si>
  <si>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</si>
  <si>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</si>
  <si>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</si>
  <si>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</si>
  <si>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</si>
  <si>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</si>
  <si>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</si>
  <si>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</si>
  <si>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</si>
  <si>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</si>
  <si>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</si>
  <si>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</si>
  <si>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</si>
  <si>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</si>
  <si>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</si>
  <si>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</si>
  <si>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</si>
  <si>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</si>
  <si>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</si>
  <si>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</si>
  <si>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</si>
  <si>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</si>
  <si>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</si>
  <si>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</si>
  <si>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</si>
  <si>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</si>
  <si>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</si>
  <si>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</si>
  <si>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</si>
  <si>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</si>
  <si>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</si>
  <si>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</si>
  <si>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</si>
  <si>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</si>
  <si>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</si>
  <si>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</si>
  <si>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</si>
  <si>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</si>
  <si>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</si>
  <si>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</si>
  <si>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</si>
  <si>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</si>
  <si>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</si>
  <si>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</si>
  <si>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</si>
  <si>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</si>
  <si>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</si>
  <si>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</si>
  <si>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</si>
  <si>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</si>
  <si>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</si>
  <si>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</si>
  <si>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</si>
  <si>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</si>
  <si>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</si>
  <si>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</si>
  <si>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</si>
  <si>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</si>
  <si>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</si>
  <si>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</si>
  <si>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</si>
  <si>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</si>
  <si>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</si>
  <si>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</si>
  <si>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</si>
  <si>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</si>
  <si>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</si>
  <si>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</si>
  <si>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</si>
  <si>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</si>
  <si>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</si>
  <si>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</si>
  <si>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</si>
  <si>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</si>
  <si>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</si>
  <si>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</si>
  <si>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</si>
  <si>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</si>
  <si>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</si>
  <si>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</si>
  <si>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</si>
  <si>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</si>
  <si>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</si>
  <si>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</si>
  <si>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</si>
  <si>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</si>
  <si>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</si>
  <si>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</si>
  <si>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</si>
  <si>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</si>
  <si>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</si>
  <si>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</si>
  <si>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</si>
  <si>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</si>
  <si>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</si>
  <si>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</si>
  <si>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</si>
  <si>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</si>
  <si>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</si>
  <si>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</si>
  <si>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</si>
  <si>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</si>
  <si>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</si>
  <si>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</si>
  <si>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</si>
  <si>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</si>
  <si>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</si>
  <si>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</si>
  <si>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</si>
  <si>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</si>
  <si>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</si>
  <si>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</si>
  <si>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</si>
  <si>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</si>
  <si>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</si>
  <si>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</si>
  <si>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</si>
  <si>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</si>
  <si>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</si>
  <si>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</si>
  <si>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</si>
  <si>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</si>
  <si>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</si>
  <si>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</si>
  <si>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</si>
  <si>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</si>
  <si>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</si>
  <si>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</si>
  <si>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</si>
  <si>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</si>
  <si>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</si>
  <si>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</si>
  <si>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</si>
  <si>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</si>
  <si>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</si>
  <si>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</si>
  <si>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</si>
  <si>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</si>
  <si>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</si>
  <si>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</si>
  <si>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</si>
  <si>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</si>
  <si>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</si>
  <si>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</si>
  <si>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</si>
  <si>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</si>
  <si>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</si>
  <si>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</si>
  <si>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</si>
  <si>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</si>
  <si>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</si>
  <si>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</si>
  <si>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</si>
  <si>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</si>
  <si>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</si>
  <si>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</si>
  <si>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</si>
  <si>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</si>
  <si>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</si>
  <si>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</si>
  <si>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</si>
  <si>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</si>
  <si>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</si>
  <si>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</si>
  <si>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</si>
  <si>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</si>
  <si>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</si>
  <si>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</si>
  <si>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</si>
  <si>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</si>
  <si>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</si>
  <si>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</si>
  <si>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</si>
  <si>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</si>
  <si>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</si>
  <si>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</si>
  <si>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</si>
  <si>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</si>
  <si>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</si>
  <si>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</si>
  <si>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</si>
  <si>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</si>
  <si>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</si>
  <si>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</si>
  <si>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</si>
  <si>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</si>
  <si>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</si>
  <si>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</si>
  <si>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</si>
  <si>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</si>
  <si>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</si>
  <si>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</si>
  <si>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</si>
  <si>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</si>
  <si>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</si>
  <si>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</si>
  <si>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</si>
  <si>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</si>
  <si>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</si>
  <si>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</si>
  <si>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</si>
  <si>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</si>
  <si>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</si>
  <si>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</si>
  <si>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</si>
  <si>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</si>
  <si>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</si>
  <si>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</si>
  <si>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</si>
  <si>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</si>
  <si>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</si>
  <si>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</si>
  <si>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</si>
  <si>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</si>
  <si>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</si>
  <si>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</si>
  <si>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</si>
  <si>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</si>
  <si>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</si>
  <si>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</si>
  <si>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</si>
  <si>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</si>
  <si>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</si>
  <si>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</si>
  <si>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</si>
  <si>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</si>
  <si>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</si>
  <si>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</si>
  <si>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</si>
  <si>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</si>
  <si>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</si>
  <si>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</si>
  <si>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</si>
  <si>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</si>
  <si>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</si>
  <si>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</si>
  <si>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</si>
  <si>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</si>
  <si>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</si>
  <si>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</si>
  <si>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</si>
  <si>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</si>
  <si>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</si>
  <si>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</si>
  <si>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</si>
  <si>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</si>
  <si>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</si>
  <si>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</si>
  <si>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</si>
  <si>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</si>
  <si>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</si>
  <si>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</si>
  <si>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</si>
  <si>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</si>
  <si>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</si>
  <si>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</si>
  <si>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</si>
  <si>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</si>
  <si>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</si>
  <si>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</si>
  <si>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</si>
  <si>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</si>
  <si>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</si>
  <si>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</si>
  <si>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</si>
  <si>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</si>
  <si>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</si>
  <si>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</si>
  <si>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</si>
  <si>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</si>
  <si>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</si>
  <si>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</si>
  <si>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</si>
  <si>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</si>
  <si>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</si>
  <si>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</si>
  <si>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</si>
  <si>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</si>
  <si>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</si>
  <si>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</si>
  <si>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</si>
  <si>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</si>
  <si>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</si>
  <si>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</si>
  <si>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</si>
  <si>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</si>
  <si>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</si>
  <si>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</si>
  <si>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</si>
  <si>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</si>
  <si>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</si>
  <si>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</si>
  <si>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</si>
  <si>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</si>
  <si>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</si>
  <si>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</si>
  <si>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</si>
  <si>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</si>
  <si>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</si>
  <si>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</si>
  <si>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</si>
  <si>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</si>
  <si>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</si>
  <si>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</si>
  <si>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</si>
  <si>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</si>
  <si>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</si>
  <si>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</si>
  <si>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</si>
  <si>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</si>
  <si>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</si>
  <si>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</si>
  <si>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</si>
  <si>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</si>
  <si>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</si>
  <si>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</si>
  <si>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</si>
  <si>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</si>
  <si>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</si>
  <si>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</si>
  <si>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</si>
  <si>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</si>
  <si>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</si>
  <si>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</si>
  <si>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</si>
  <si>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</si>
  <si>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</si>
  <si>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</si>
  <si>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</si>
  <si>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</si>
  <si>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</si>
  <si>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</si>
  <si>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</si>
  <si>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</si>
  <si>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</si>
  <si>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</si>
  <si>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</si>
  <si>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</si>
  <si>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</si>
  <si>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</si>
  <si>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</si>
  <si>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</si>
  <si>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</si>
  <si>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</si>
  <si>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</si>
  <si>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</si>
  <si>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</si>
  <si>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</si>
  <si>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</si>
  <si>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</si>
  <si>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</si>
  <si>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</si>
  <si>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</si>
  <si>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</si>
  <si>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</si>
  <si>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</si>
  <si>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</si>
  <si>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</si>
  <si>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</si>
  <si>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</si>
  <si>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</si>
  <si>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</si>
  <si>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</si>
  <si>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</si>
  <si>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</si>
  <si>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</si>
  <si>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</si>
  <si>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</si>
  <si>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</si>
  <si>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</si>
  <si>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</si>
  <si>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</si>
  <si>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</si>
  <si>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</si>
  <si>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</si>
  <si>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</si>
  <si>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</si>
  <si>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</si>
  <si>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</si>
  <si>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</si>
  <si>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</si>
  <si>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</si>
  <si>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</si>
  <si>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</si>
  <si>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</si>
  <si>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</si>
  <si>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</si>
  <si>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</si>
  <si>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</si>
  <si>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</si>
  <si>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</si>
  <si>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</si>
  <si>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</si>
  <si>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</si>
  <si>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</si>
  <si>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</si>
  <si>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</si>
  <si>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</si>
  <si>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</si>
  <si>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</si>
  <si>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</si>
  <si>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</si>
  <si>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</si>
  <si>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</si>
  <si>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</si>
  <si>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</si>
  <si>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</si>
  <si>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</si>
  <si>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</si>
  <si>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</si>
  <si>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</si>
  <si>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</si>
  <si>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</si>
  <si>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</si>
  <si>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</si>
  <si>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</si>
  <si>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</si>
  <si>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</si>
  <si>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</si>
  <si>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</si>
  <si>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</si>
  <si>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</si>
  <si>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</si>
  <si>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</si>
  <si>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</si>
  <si>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</si>
  <si>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</si>
  <si>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</si>
  <si>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</si>
  <si>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</si>
  <si>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</si>
  <si>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</si>
  <si>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</si>
  <si>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</si>
  <si>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</si>
  <si>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</si>
  <si>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</si>
  <si>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</si>
  <si>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</si>
  <si>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</si>
  <si>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</si>
  <si>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</si>
  <si>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</si>
  <si>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</si>
  <si>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</si>
  <si>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</si>
  <si>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</si>
  <si>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</si>
  <si>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</si>
  <si>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</si>
  <si>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</si>
  <si>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</si>
  <si>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</si>
  <si>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</si>
  <si>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</si>
  <si>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</si>
  <si>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</si>
  <si>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</si>
  <si>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</si>
  <si>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</si>
  <si>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</si>
  <si>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</si>
  <si>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</si>
  <si>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</si>
  <si>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</si>
  <si>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</si>
  <si>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</si>
  <si>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</si>
  <si>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</si>
  <si>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</si>
  <si>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</si>
  <si>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</si>
  <si>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</si>
  <si>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</si>
  <si>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</si>
  <si>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</si>
  <si>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</si>
  <si>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</si>
  <si>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</si>
  <si>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</si>
  <si>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</si>
  <si>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</si>
  <si>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</si>
  <si>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</si>
  <si>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</si>
  <si>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</si>
  <si>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</si>
  <si>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</si>
  <si>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</si>
  <si>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</si>
  <si>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</si>
  <si>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</si>
  <si>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</si>
  <si>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</si>
  <si>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</si>
  <si>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</si>
  <si>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</si>
  <si>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</si>
  <si>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</si>
  <si>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</si>
  <si>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</si>
  <si>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</si>
  <si>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</si>
  <si>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</si>
  <si>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</si>
  <si>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</si>
  <si>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</si>
  <si>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</si>
  <si>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</si>
  <si>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</si>
  <si>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</si>
  <si>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</si>
  <si>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</si>
  <si>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</si>
  <si>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</si>
  <si>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</si>
  <si>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</si>
  <si>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</si>
  <si>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</si>
  <si>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</si>
  <si>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</si>
  <si>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</si>
  <si>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</si>
  <si>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</si>
  <si>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</si>
  <si>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</si>
  <si>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</si>
  <si>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</si>
  <si>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</si>
  <si>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</si>
  <si>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</si>
  <si>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</si>
  <si>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</si>
  <si>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</si>
  <si>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</si>
  <si>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</si>
  <si>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</si>
  <si>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</si>
  <si>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</si>
  <si>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</si>
  <si>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</si>
  <si>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</si>
  <si>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</si>
  <si>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</si>
  <si>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</si>
  <si>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</si>
  <si>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</si>
  <si>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</si>
  <si>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</si>
  <si>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</si>
  <si>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</si>
  <si>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</si>
  <si>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</si>
  <si>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</si>
  <si>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</si>
  <si>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</si>
  <si>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</si>
  <si>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</si>
  <si>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</si>
  <si>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</si>
  <si>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</si>
  <si>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</si>
  <si>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</si>
  <si>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</si>
  <si>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</si>
  <si>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</si>
  <si>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</si>
  <si>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</si>
  <si>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</si>
  <si>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</si>
  <si>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</si>
  <si>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</si>
  <si>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</si>
  <si>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</si>
  <si>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</si>
  <si>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</si>
  <si>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</si>
  <si>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</si>
  <si>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</si>
  <si>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</si>
  <si>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</si>
  <si>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</si>
  <si>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</si>
  <si>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</si>
  <si>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</si>
  <si>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</si>
  <si>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</si>
  <si>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</si>
  <si>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</si>
  <si>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</si>
  <si>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</si>
  <si>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</si>
  <si>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</si>
  <si>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</si>
  <si>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</si>
  <si>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</si>
  <si>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</si>
  <si>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</si>
  <si>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</si>
  <si>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</si>
  <si>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</si>
  <si>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</si>
  <si>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</si>
  <si>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</si>
  <si>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</si>
  <si>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</si>
  <si>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</si>
  <si>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</si>
  <si>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</si>
  <si>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</si>
  <si>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</si>
  <si>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</si>
  <si>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</si>
  <si>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</si>
  <si>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</si>
  <si>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</si>
  <si>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</si>
  <si>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</si>
  <si>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</si>
  <si>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</si>
  <si>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</si>
  <si>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</si>
  <si>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</si>
  <si>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</si>
  <si>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</si>
  <si>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</si>
  <si>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</si>
  <si>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</si>
  <si>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</si>
  <si>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</si>
  <si>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</si>
  <si>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</si>
  <si>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</si>
  <si>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</si>
  <si>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</si>
  <si>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</si>
  <si>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</si>
  <si>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</si>
  <si>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</si>
  <si>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</si>
  <si>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</si>
  <si>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</si>
  <si>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</si>
  <si>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</si>
  <si>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</si>
  <si>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</si>
  <si>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</si>
  <si>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</si>
  <si>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</si>
  <si>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</si>
  <si>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</si>
  <si>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</si>
  <si>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</si>
  <si>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</si>
  <si>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</si>
  <si>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</si>
  <si>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</si>
  <si>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</si>
  <si>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</si>
  <si>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</si>
  <si>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</si>
  <si>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</si>
  <si>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</si>
  <si>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</si>
  <si>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</si>
  <si>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</si>
  <si>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</si>
  <si>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</si>
  <si>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</si>
  <si>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</si>
  <si>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</si>
  <si>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</si>
  <si>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</si>
  <si>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</si>
  <si>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</si>
  <si>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</si>
  <si>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</si>
  <si>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</si>
  <si>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</si>
  <si>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</si>
  <si>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</si>
  <si>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</si>
  <si>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</si>
  <si>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</si>
  <si>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</si>
  <si>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</si>
  <si>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</si>
  <si>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</si>
  <si>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</si>
  <si>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</si>
  <si>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</si>
  <si>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</si>
  <si>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</si>
  <si>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</si>
  <si>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</si>
  <si>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</si>
  <si>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</si>
  <si>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</si>
  <si>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</si>
  <si>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</si>
  <si>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</si>
  <si>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</si>
  <si>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</si>
  <si>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</si>
  <si>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</si>
  <si>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</si>
  <si>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</si>
  <si>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</si>
  <si>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</si>
  <si>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</si>
  <si>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</si>
  <si>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</si>
  <si>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</si>
  <si>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</si>
  <si>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</si>
  <si>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</si>
  <si>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</si>
  <si>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</si>
  <si>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</si>
  <si>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</si>
  <si>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</si>
  <si>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</si>
  <si>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</si>
  <si>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</si>
  <si>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</si>
  <si>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</si>
  <si>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</si>
  <si>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</si>
  <si>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</si>
  <si>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</si>
  <si>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</si>
  <si>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</si>
  <si>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</si>
  <si>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</si>
  <si>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</si>
  <si>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</si>
  <si>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</si>
  <si>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</si>
  <si>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</si>
  <si>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</si>
  <si>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</si>
  <si>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</si>
  <si>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</si>
  <si>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</si>
  <si>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</si>
  <si>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</si>
  <si>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</si>
  <si>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</si>
  <si>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</si>
  <si>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</si>
  <si>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</si>
  <si>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</si>
  <si>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</si>
  <si>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</si>
  <si>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</si>
  <si>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</si>
  <si>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</si>
  <si>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</si>
  <si>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</si>
  <si>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</si>
  <si>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</si>
  <si>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</si>
  <si>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</si>
  <si>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</si>
  <si>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</si>
  <si>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</si>
  <si>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</si>
  <si>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</si>
  <si>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</si>
  <si>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</si>
  <si>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</si>
  <si>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</si>
  <si>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</si>
  <si>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</si>
  <si>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</si>
  <si>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</si>
  <si>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</si>
  <si>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</si>
  <si>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</si>
  <si>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</si>
  <si>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</si>
  <si>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</si>
  <si>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</si>
  <si>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</si>
  <si>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</si>
  <si>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</si>
  <si>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</si>
  <si>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</si>
  <si>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</si>
  <si>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</si>
  <si>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</si>
  <si>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</si>
  <si>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</si>
  <si>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</si>
  <si>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</si>
  <si>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</si>
  <si>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</si>
  <si>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</si>
  <si>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</si>
  <si>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</si>
  <si>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</si>
  <si>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</si>
  <si>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</si>
  <si>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</si>
  <si>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</si>
  <si>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</si>
  <si>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</si>
  <si>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</si>
  <si>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</si>
  <si>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</si>
  <si>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</si>
  <si>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</si>
  <si>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</si>
  <si>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</si>
  <si>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</si>
  <si>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</si>
  <si>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</si>
  <si>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</si>
  <si>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</si>
  <si>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</si>
  <si>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</si>
  <si>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</si>
  <si>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</si>
  <si>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</si>
  <si>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</si>
  <si>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</si>
  <si>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</si>
  <si>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</si>
  <si>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</si>
  <si>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</si>
  <si>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</si>
  <si>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</si>
  <si>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</si>
  <si>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</si>
  <si>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</si>
  <si>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</si>
  <si>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</si>
  <si>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</si>
  <si>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</si>
  <si>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</si>
  <si>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</si>
  <si>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</si>
  <si>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</si>
  <si>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</si>
  <si>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</si>
  <si>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</si>
  <si>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</si>
  <si>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</si>
  <si>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</si>
  <si>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</si>
  <si>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</si>
  <si>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</si>
  <si>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</si>
  <si>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</si>
  <si>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</si>
  <si>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</si>
  <si>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</si>
  <si>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</si>
  <si>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</si>
  <si>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</si>
  <si>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</si>
  <si>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</si>
  <si>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</si>
  <si>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</si>
  <si>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</si>
  <si>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</si>
  <si>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</si>
  <si>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</si>
  <si>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</si>
  <si>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</si>
  <si>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</si>
  <si>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</si>
  <si>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</si>
  <si>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</si>
  <si>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</si>
  <si>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</si>
  <si>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</si>
  <si>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</si>
  <si>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</si>
  <si>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</si>
  <si>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</si>
  <si>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</si>
  <si>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</si>
  <si>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</si>
  <si>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</si>
  <si>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</si>
  <si>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</si>
  <si>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</si>
  <si>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</si>
  <si>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</si>
  <si>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</si>
  <si>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</si>
  <si>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</si>
  <si>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</si>
  <si>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</si>
  <si>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</si>
  <si>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</si>
  <si>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</si>
  <si>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</si>
  <si>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</si>
  <si>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</si>
  <si>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</si>
  <si>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</si>
  <si>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</si>
  <si>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</si>
  <si>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</si>
  <si>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</si>
  <si>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</si>
  <si>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</si>
  <si>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</si>
  <si>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</si>
  <si>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</si>
  <si>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</si>
  <si>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</si>
  <si>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</si>
  <si>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</si>
  <si>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</si>
  <si>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</si>
  <si>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</si>
  <si>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</si>
  <si>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</si>
  <si>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</si>
  <si>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</si>
  <si>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</si>
  <si>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</si>
  <si>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</si>
  <si>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</si>
  <si>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</si>
  <si>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</si>
  <si>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</si>
  <si>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</si>
  <si>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</si>
  <si>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</si>
  <si>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</si>
  <si>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</si>
  <si>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</si>
  <si>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</si>
  <si>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</si>
  <si>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</si>
  <si>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</si>
  <si>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</si>
  <si>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</si>
  <si>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</si>
  <si>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</si>
  <si>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</si>
  <si>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</si>
  <si>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</si>
  <si>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</si>
  <si>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</si>
  <si>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</si>
  <si>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</si>
  <si>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</si>
  <si>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</si>
  <si>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</si>
  <si>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</si>
  <si>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</si>
  <si>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</si>
  <si>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</si>
  <si>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</si>
  <si>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</si>
  <si>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</si>
  <si>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</si>
  <si>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</si>
  <si>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</si>
  <si>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</si>
  <si>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</si>
  <si>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</si>
  <si>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</si>
  <si>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</si>
  <si>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</si>
  <si>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</si>
  <si>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</si>
  <si>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</si>
  <si>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</si>
  <si>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</si>
  <si>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</si>
  <si>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</si>
  <si>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</si>
  <si>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</si>
  <si>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</si>
  <si>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</si>
  <si>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</si>
  <si>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</si>
  <si>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</si>
  <si>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</si>
  <si>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</si>
  <si>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</si>
  <si>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</si>
  <si>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</si>
  <si>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</si>
  <si>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</si>
  <si>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</si>
  <si>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</si>
  <si>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</si>
  <si>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</si>
  <si>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</si>
  <si>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</si>
  <si>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</si>
  <si>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</si>
  <si>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</si>
  <si>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</si>
  <si>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</si>
  <si>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</si>
  <si>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</si>
  <si>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</si>
  <si>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</si>
  <si>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</si>
  <si>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</si>
  <si>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</si>
  <si>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</si>
  <si>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</si>
  <si>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</si>
  <si>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</si>
  <si>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</si>
  <si>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</si>
  <si>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</si>
  <si>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</si>
  <si>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</si>
  <si>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</si>
  <si>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</si>
  <si>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</si>
  <si>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</si>
  <si>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</si>
  <si>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</si>
  <si>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</si>
  <si>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</si>
  <si>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</si>
  <si>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</si>
  <si>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</si>
  <si>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</si>
  <si>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</si>
  <si>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</si>
  <si>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</si>
  <si>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</si>
  <si>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</si>
  <si>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</si>
  <si>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</si>
  <si>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</si>
  <si>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</si>
  <si>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</si>
  <si>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</si>
  <si>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</si>
  <si>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</si>
  <si>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</si>
  <si>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</si>
  <si>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</si>
  <si>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</si>
  <si>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</si>
  <si>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</si>
  <si>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</si>
  <si>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</si>
  <si>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</si>
  <si>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</si>
  <si>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</si>
  <si>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</si>
  <si>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</si>
  <si>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</si>
  <si>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</si>
  <si>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</si>
  <si>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</si>
  <si>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</si>
  <si>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</si>
  <si>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</si>
  <si>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</si>
  <si>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</si>
  <si>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</si>
  <si>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</si>
  <si>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</si>
  <si>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</si>
  <si>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</si>
  <si>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</si>
  <si>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</si>
  <si>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</si>
  <si>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</si>
  <si>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</si>
  <si>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</si>
  <si>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</si>
  <si>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</si>
  <si>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</si>
  <si>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</si>
  <si>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</si>
  <si>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</si>
  <si>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</si>
  <si>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</si>
  <si>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</si>
  <si>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</si>
  <si>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</si>
  <si>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</si>
  <si>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</si>
  <si>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</si>
  <si>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</si>
  <si>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</si>
  <si>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</si>
  <si>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</si>
  <si>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</si>
  <si>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</si>
  <si>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</si>
  <si>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</si>
  <si>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</si>
  <si>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</si>
  <si>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</si>
  <si>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</si>
  <si>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</si>
  <si>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</si>
  <si>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</si>
  <si>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</si>
  <si>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</si>
  <si>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</si>
  <si>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</si>
  <si>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</si>
  <si>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</si>
  <si>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</si>
  <si>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</si>
  <si>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</si>
  <si>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</si>
  <si>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</si>
  <si>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</si>
  <si>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</si>
  <si>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</si>
  <si>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</si>
  <si>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</si>
  <si>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</si>
  <si>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</si>
  <si>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</si>
  <si>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</si>
  <si>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</si>
  <si>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</si>
  <si>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</si>
  <si>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</si>
  <si>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</si>
  <si>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</si>
  <si>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</si>
  <si>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</si>
  <si>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</si>
  <si>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</si>
  <si>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</si>
  <si>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</si>
  <si>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</si>
  <si>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</si>
  <si>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</si>
  <si>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</si>
  <si>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</si>
  <si>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</si>
  <si>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</si>
  <si>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</si>
  <si>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</si>
  <si>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</si>
  <si>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</si>
  <si>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</si>
  <si>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</si>
  <si>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</si>
  <si>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</si>
  <si>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</si>
  <si>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</si>
  <si>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</si>
  <si>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</si>
  <si>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</si>
  <si>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</si>
  <si>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</si>
  <si>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</si>
  <si>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</si>
  <si>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</si>
  <si>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</si>
  <si>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</si>
  <si>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</si>
  <si>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</si>
  <si>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</si>
  <si>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</si>
  <si>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</si>
  <si>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</si>
  <si>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</si>
  <si>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</si>
  <si>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</si>
  <si>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</si>
  <si>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</si>
  <si>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</si>
  <si>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</si>
  <si>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</si>
  <si>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</si>
  <si>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</si>
  <si>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</si>
  <si>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</si>
  <si>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</si>
  <si>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</si>
  <si>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</si>
  <si>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</si>
  <si>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</si>
  <si>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</si>
  <si>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</si>
  <si>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</si>
  <si>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</si>
  <si>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</si>
  <si>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</si>
  <si>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</si>
  <si>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</si>
  <si>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</si>
  <si>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</si>
  <si>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</si>
  <si>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</si>
  <si>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</si>
  <si>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</si>
  <si>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</si>
  <si>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</si>
  <si>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</si>
  <si>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</si>
  <si>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</si>
  <si>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</si>
  <si>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</si>
  <si>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</si>
  <si>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</si>
  <si>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</si>
  <si>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</si>
  <si>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</si>
  <si>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</si>
  <si>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</si>
  <si>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</si>
  <si>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</si>
  <si>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</si>
  <si>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</si>
  <si>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</si>
  <si>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</si>
  <si>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</si>
  <si>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</si>
  <si>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</si>
  <si>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</si>
  <si>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</si>
  <si>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</si>
  <si>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</si>
  <si>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</si>
  <si>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</si>
  <si>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</si>
  <si>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</si>
  <si>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</si>
  <si>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</si>
  <si>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</si>
  <si>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</si>
  <si>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</si>
  <si>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</si>
  <si>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</si>
  <si>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</si>
  <si>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</si>
  <si>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</si>
  <si>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</si>
  <si>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</si>
  <si>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</si>
  <si>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</si>
  <si>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</si>
  <si>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</si>
  <si>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</si>
  <si>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</si>
  <si>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</si>
  <si>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</si>
  <si>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</si>
  <si>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</si>
  <si>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</si>
  <si>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</si>
  <si>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</si>
  <si>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</si>
  <si>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</si>
  <si>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</si>
  <si>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</si>
  <si>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</si>
  <si>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</si>
  <si>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</si>
  <si>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</si>
  <si>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</si>
  <si>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</si>
  <si>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</si>
  <si>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</si>
  <si>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</si>
  <si>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</si>
  <si>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</si>
  <si>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</si>
  <si>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</si>
  <si>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</si>
  <si>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</si>
  <si>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</si>
  <si>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</si>
  <si>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</si>
  <si>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</si>
  <si>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</si>
  <si>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</si>
  <si>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</si>
  <si>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</si>
  <si>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</si>
  <si>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</si>
  <si>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</si>
  <si>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</si>
  <si>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</si>
  <si>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</si>
  <si>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</si>
  <si>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</si>
  <si>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</si>
  <si>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</si>
  <si>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</si>
  <si>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</si>
  <si>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</si>
  <si>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</si>
  <si>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</si>
  <si>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</si>
  <si>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</si>
  <si>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</si>
  <si>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</si>
  <si>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</si>
  <si>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</si>
  <si>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</si>
  <si>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</si>
  <si>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</si>
  <si>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</si>
  <si>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</si>
  <si>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</si>
  <si>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</si>
  <si>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</si>
  <si>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</si>
  <si>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</si>
  <si>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</si>
  <si>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</si>
  <si>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</si>
  <si>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</si>
  <si>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</si>
  <si>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</si>
  <si>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</si>
  <si>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</si>
  <si>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</si>
  <si>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</si>
  <si>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</si>
  <si>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</si>
  <si>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</si>
  <si>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</si>
  <si>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</si>
  <si>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</si>
  <si>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</si>
  <si>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</si>
  <si>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</si>
  <si>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</si>
  <si>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</si>
  <si>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</si>
  <si>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</si>
  <si>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</si>
  <si>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</si>
  <si>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</si>
  <si>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</si>
  <si>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</si>
  <si>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</si>
  <si>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</si>
  <si>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</si>
  <si>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</si>
  <si>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</si>
  <si>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</si>
  <si>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</si>
  <si>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</si>
  <si>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</si>
  <si>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</si>
  <si>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</si>
  <si>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</si>
  <si>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</si>
  <si>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</si>
  <si>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</si>
  <si>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</si>
  <si>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</si>
  <si>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</si>
  <si>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</si>
  <si>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</si>
  <si>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</si>
  <si>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</si>
  <si>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</si>
  <si>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</si>
  <si>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</si>
  <si>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</si>
  <si>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</si>
  <si>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</si>
  <si>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</si>
  <si>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</si>
  <si>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</si>
  <si>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</si>
  <si>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</si>
  <si>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</si>
  <si>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</si>
  <si>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</si>
  <si>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</si>
  <si>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</si>
  <si>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</si>
  <si>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</si>
  <si>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</si>
  <si>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</si>
  <si>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</si>
  <si>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</si>
  <si>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</si>
  <si>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</si>
  <si>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</si>
  <si>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</si>
  <si>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</si>
  <si>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</si>
  <si>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</si>
  <si>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</si>
  <si>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</si>
  <si>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</si>
  <si>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</si>
  <si>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</si>
  <si>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</si>
  <si>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</si>
  <si>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</si>
  <si>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</si>
  <si>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</si>
  <si>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</si>
  <si>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</si>
  <si>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</si>
  <si>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</si>
  <si>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</si>
  <si>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</si>
  <si>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</si>
  <si>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</si>
  <si>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</si>
  <si>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</si>
  <si>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</si>
  <si>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</si>
  <si>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</si>
  <si>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</si>
  <si>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</si>
  <si>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</si>
  <si>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</si>
  <si>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</si>
  <si>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</si>
  <si>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</si>
  <si>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</si>
  <si>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</si>
  <si>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</si>
  <si>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</si>
  <si>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</si>
  <si>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</si>
  <si>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</si>
  <si>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</si>
  <si>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</si>
  <si>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</si>
  <si>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</si>
  <si>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</si>
  <si>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</si>
  <si>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</si>
  <si>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</si>
  <si>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</si>
  <si>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</si>
  <si>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</si>
  <si>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</si>
  <si>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</si>
  <si>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</si>
  <si>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</si>
  <si>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</si>
  <si>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</si>
  <si>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</si>
  <si>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</si>
  <si>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</si>
  <si>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</si>
  <si>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</si>
  <si>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</si>
  <si>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</si>
  <si>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</si>
  <si>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</si>
  <si>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</si>
  <si>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</si>
  <si>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</si>
  <si>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</si>
  <si>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</si>
  <si>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</si>
  <si>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</si>
  <si>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</si>
  <si>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</si>
  <si>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</si>
  <si>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</si>
  <si>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</si>
  <si>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</si>
  <si>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</si>
  <si>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</si>
  <si>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</si>
  <si>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</si>
  <si>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</si>
  <si>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</si>
  <si>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</si>
  <si>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</si>
  <si>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</si>
  <si>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</si>
  <si>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</si>
  <si>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</si>
  <si>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</si>
  <si>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</si>
  <si>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</si>
  <si>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</si>
  <si>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</si>
  <si>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</si>
  <si>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</si>
  <si>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</si>
  <si>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</si>
  <si>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</si>
  <si>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</si>
  <si>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</si>
  <si>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</si>
  <si>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</si>
  <si>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</si>
  <si>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</si>
  <si>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</si>
  <si>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</si>
  <si>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</si>
  <si>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</si>
  <si>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</si>
  <si>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</si>
  <si>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</si>
  <si>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</si>
  <si>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</si>
  <si>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</si>
  <si>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</si>
  <si>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</si>
  <si>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</si>
  <si>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</si>
  <si>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</si>
  <si>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</si>
  <si>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</si>
  <si>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</si>
  <si>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</si>
  <si>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</si>
  <si>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</si>
  <si>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</si>
  <si>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</si>
  <si>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</si>
  <si>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</si>
  <si>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</si>
  <si>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</si>
  <si>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</si>
  <si>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</si>
  <si>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</si>
  <si>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</si>
  <si>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</si>
  <si>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</si>
  <si>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</si>
  <si>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</si>
  <si>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</si>
  <si>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</si>
  <si>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</si>
  <si>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</si>
  <si>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</si>
  <si>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</si>
  <si>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</si>
  <si>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</si>
  <si>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</si>
  <si>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</si>
  <si>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</si>
  <si>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</si>
  <si>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</si>
  <si>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</si>
  <si>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</si>
  <si>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</si>
  <si>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</si>
  <si>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</si>
  <si>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</si>
  <si>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</si>
  <si>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</si>
  <si>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</si>
  <si>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</si>
  <si>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</si>
  <si>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</si>
  <si>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</si>
  <si>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</si>
  <si>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</si>
  <si>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</si>
  <si>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</si>
  <si>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</si>
  <si>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</si>
  <si>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</si>
  <si>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</si>
  <si>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</si>
  <si>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</si>
  <si>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</si>
  <si>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</si>
  <si>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</si>
  <si>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</si>
  <si>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</si>
  <si>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</si>
  <si>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</si>
  <si>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</si>
  <si>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</si>
  <si>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</si>
  <si>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</si>
  <si>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</si>
  <si>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</si>
  <si>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</si>
  <si>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</si>
  <si>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</si>
  <si>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</si>
  <si>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</si>
  <si>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</si>
  <si>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</si>
  <si>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</si>
  <si>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</si>
  <si>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</si>
  <si>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</si>
  <si>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</si>
  <si>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</si>
  <si>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</si>
  <si>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</si>
  <si>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</si>
  <si>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</si>
  <si>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</si>
  <si>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</si>
  <si>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</si>
  <si>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</si>
  <si>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</si>
  <si>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</si>
  <si>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</si>
  <si>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</si>
  <si>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</si>
  <si>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</si>
  <si>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</si>
  <si>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</si>
  <si>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</si>
  <si>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</si>
  <si>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</si>
  <si>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</si>
  <si>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</si>
  <si>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</si>
  <si>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</si>
  <si>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</si>
  <si>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</si>
  <si>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</si>
  <si>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</si>
  <si>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</si>
  <si>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</si>
  <si>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</si>
  <si>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</si>
  <si>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</si>
  <si>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</si>
  <si>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</si>
  <si>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</si>
  <si>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</si>
  <si>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</si>
  <si>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</si>
  <si>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</si>
  <si>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</si>
  <si>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</si>
  <si>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</si>
  <si>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</si>
  <si>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</si>
  <si>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</si>
  <si>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</si>
  <si>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</si>
  <si>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</si>
  <si>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</si>
  <si>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</si>
  <si>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</si>
  <si>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</si>
  <si>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</si>
  <si>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</si>
  <si>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</si>
  <si>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</si>
  <si>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</si>
  <si>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</si>
  <si>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</si>
  <si>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</si>
  <si>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</si>
  <si>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</si>
  <si>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</si>
  <si>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</si>
  <si>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</si>
  <si>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</si>
  <si>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</si>
  <si>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</si>
  <si>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</si>
  <si>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</si>
  <si>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</si>
  <si>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</si>
  <si>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</si>
  <si>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</si>
  <si>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</si>
  <si>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</si>
  <si>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</si>
  <si>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</si>
  <si>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</si>
  <si>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</si>
  <si>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</si>
  <si>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</si>
  <si>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</si>
  <si>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</si>
  <si>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</si>
  <si>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</si>
  <si>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</si>
  <si>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</si>
  <si>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</si>
  <si>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</si>
  <si>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</si>
  <si>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</si>
  <si>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</si>
  <si>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</si>
  <si>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</si>
  <si>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</si>
  <si>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</si>
  <si>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</si>
  <si>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</si>
  <si>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</si>
  <si>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</si>
  <si>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</si>
  <si>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</si>
  <si>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</si>
  <si>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</si>
  <si>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</si>
  <si>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</si>
  <si>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</si>
  <si>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</si>
  <si>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</si>
  <si>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</si>
  <si>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</si>
  <si>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</si>
  <si>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</si>
  <si>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</si>
  <si>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</si>
  <si>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</si>
  <si>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</si>
  <si>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</si>
  <si>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</si>
  <si>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</si>
  <si>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</si>
  <si>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</si>
  <si>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</si>
  <si>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</si>
  <si>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</si>
  <si>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</si>
  <si>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</si>
  <si>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</si>
  <si>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</si>
  <si>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</si>
  <si>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</si>
  <si>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</si>
  <si>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</si>
  <si>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</si>
  <si>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</si>
  <si>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</si>
  <si>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</si>
  <si>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</si>
  <si>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</si>
  <si>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</si>
  <si>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</si>
  <si>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</si>
  <si>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</si>
  <si>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</si>
  <si>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</si>
  <si>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</si>
  <si>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</si>
  <si>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</si>
  <si>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</si>
  <si>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</si>
  <si>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</si>
  <si>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</si>
  <si>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</si>
  <si>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</si>
  <si>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</si>
  <si>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</si>
  <si>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</si>
  <si>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</si>
  <si>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</si>
  <si>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</si>
  <si>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</si>
  <si>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</si>
  <si>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</si>
  <si>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</si>
  <si>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</si>
  <si>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</si>
  <si>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</si>
  <si>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</si>
  <si>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</si>
  <si>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</si>
  <si>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</si>
  <si>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</si>
  <si>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</si>
  <si>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</si>
  <si>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</si>
  <si>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</si>
  <si>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</si>
  <si>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</si>
  <si>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</si>
  <si>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</si>
  <si>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</si>
  <si>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</si>
  <si>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</si>
  <si>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</si>
  <si>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</si>
  <si>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</si>
  <si>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</si>
  <si>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</si>
  <si>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</si>
  <si>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</si>
  <si>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</si>
  <si>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</si>
  <si>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</si>
  <si>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</si>
  <si>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</si>
  <si>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</si>
  <si>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</si>
  <si>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</si>
  <si>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</si>
  <si>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</si>
  <si>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</si>
  <si>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</si>
  <si>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</si>
  <si>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</si>
  <si>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</si>
  <si>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</si>
  <si>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</si>
  <si>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</si>
  <si>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</si>
  <si>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</si>
  <si>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</si>
  <si>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</si>
  <si>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</si>
  <si>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</si>
  <si>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</si>
  <si>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</si>
  <si>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</si>
  <si>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</si>
  <si>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</si>
  <si>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</si>
  <si>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</si>
  <si>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</si>
  <si>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</si>
  <si>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</si>
  <si>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</si>
  <si>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</si>
  <si>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</si>
  <si>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</si>
  <si>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</si>
  <si>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</si>
  <si>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</si>
  <si>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</si>
  <si>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</si>
  <si>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</si>
  <si>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</si>
  <si>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</si>
  <si>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</si>
  <si>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</si>
  <si>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</si>
  <si>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</si>
  <si>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</si>
  <si>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</si>
  <si>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</si>
  <si>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</si>
  <si>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</si>
  <si>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</si>
  <si>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</si>
  <si>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</si>
  <si>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</si>
  <si>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</si>
  <si>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</si>
  <si>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</si>
  <si>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</si>
  <si>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</si>
  <si>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</si>
  <si>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</si>
  <si>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</si>
  <si>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</si>
  <si>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</si>
  <si>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</si>
  <si>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</si>
  <si>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</si>
  <si>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</si>
  <si>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</si>
  <si>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</si>
  <si>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</si>
  <si>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</si>
  <si>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</si>
  <si>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</si>
  <si>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</si>
  <si>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</si>
  <si>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</si>
  <si>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</si>
  <si>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</si>
  <si>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</si>
  <si>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</si>
  <si>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</si>
  <si>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</si>
  <si>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</si>
  <si>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</si>
  <si>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</si>
  <si>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</si>
  <si>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</si>
  <si>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</si>
  <si>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</si>
  <si>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</si>
  <si>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</si>
  <si>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</si>
  <si>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</si>
  <si>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</si>
  <si>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</si>
  <si>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</si>
  <si>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</si>
  <si>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</si>
  <si>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</si>
  <si>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</si>
  <si>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</si>
  <si>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</si>
  <si>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</si>
  <si>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</si>
  <si>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</si>
  <si>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</si>
  <si>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</si>
  <si>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</si>
  <si>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</si>
  <si>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</si>
  <si>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</si>
  <si>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</si>
  <si>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</si>
  <si>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</si>
  <si>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</si>
  <si>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</si>
  <si>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</si>
  <si>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</si>
  <si>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</si>
  <si>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</si>
  <si>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</si>
  <si>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</si>
  <si>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</si>
  <si>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</si>
  <si>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</si>
  <si>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</si>
  <si>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</si>
  <si>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</si>
  <si>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</si>
  <si>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</si>
  <si>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</si>
  <si>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</si>
  <si>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</si>
  <si>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</si>
  <si>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</si>
  <si>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</si>
  <si>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</si>
  <si>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</si>
  <si>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</si>
  <si>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</si>
  <si>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</si>
  <si>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</si>
  <si>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</si>
  <si>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</si>
  <si>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</si>
  <si>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</si>
  <si>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</si>
  <si>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</si>
  <si>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</si>
  <si>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</si>
  <si>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</si>
  <si>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</si>
  <si>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</si>
  <si>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</si>
  <si>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</si>
  <si>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</si>
  <si>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</si>
  <si>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</si>
  <si>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</si>
  <si>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</si>
  <si>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</si>
  <si>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</si>
  <si>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</si>
  <si>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</si>
  <si>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</si>
  <si>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</si>
  <si>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</si>
  <si>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</si>
  <si>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</si>
  <si>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</si>
  <si>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</si>
  <si>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</si>
  <si>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</si>
  <si>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</si>
  <si>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</si>
  <si>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</si>
  <si>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</si>
  <si>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</si>
  <si>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</si>
  <si>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</si>
  <si>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</si>
  <si>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</si>
  <si>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</si>
  <si>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</si>
  <si>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</si>
  <si>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</si>
  <si>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</si>
  <si>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</si>
  <si>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</si>
  <si>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</si>
  <si>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</si>
  <si>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</si>
  <si>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</si>
  <si>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</si>
  <si>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</si>
  <si>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</si>
  <si>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</si>
  <si>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</si>
  <si>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</si>
  <si>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</si>
  <si>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</si>
  <si>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</si>
  <si>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</si>
  <si>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</si>
  <si>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</si>
  <si>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</si>
  <si>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</si>
  <si>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</si>
  <si>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</si>
  <si>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</si>
  <si>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</si>
  <si>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</si>
  <si>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</si>
  <si>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</si>
  <si>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</si>
  <si>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</si>
  <si>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</si>
  <si>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</si>
  <si>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</si>
  <si>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</si>
  <si>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</si>
  <si>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</si>
  <si>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</si>
  <si>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</si>
  <si>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</si>
  <si>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</si>
  <si>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</si>
  <si>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</si>
  <si>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</si>
  <si>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</si>
  <si>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</si>
  <si>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</si>
  <si>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</si>
  <si>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</si>
  <si>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</si>
  <si>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</si>
  <si>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</si>
  <si>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</si>
  <si>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</si>
  <si>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</si>
  <si>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</si>
  <si>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</si>
  <si>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</si>
  <si>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</si>
  <si>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</si>
  <si>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</si>
  <si>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</si>
  <si>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</si>
  <si>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</si>
  <si>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</si>
  <si>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</si>
  <si>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</si>
  <si>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</si>
  <si>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</si>
  <si>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</si>
  <si>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</si>
  <si>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</si>
  <si>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</si>
  <si>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</si>
  <si>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</si>
  <si>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</si>
  <si>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</si>
  <si>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</si>
  <si>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</si>
  <si>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</si>
  <si>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</si>
  <si>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</si>
  <si>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</si>
  <si>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</si>
  <si>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</si>
  <si>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</si>
  <si>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</si>
  <si>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</si>
  <si>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</si>
  <si>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</si>
  <si>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</si>
  <si>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</si>
  <si>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</si>
  <si>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</si>
  <si>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</si>
  <si>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</si>
  <si>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</si>
  <si>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</si>
  <si>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</si>
  <si>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</si>
  <si>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</si>
  <si>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</si>
  <si>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</si>
  <si>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</si>
  <si>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</si>
  <si>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</si>
  <si>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</si>
  <si>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</si>
  <si>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</si>
  <si>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</si>
  <si>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</si>
  <si>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</si>
  <si>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</si>
  <si>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</si>
  <si>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</si>
  <si>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</si>
  <si>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</si>
  <si>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</si>
  <si>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</si>
  <si>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</si>
  <si>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</si>
  <si>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</si>
  <si>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</si>
  <si>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</si>
  <si>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</si>
  <si>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</si>
  <si>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</si>
  <si>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</si>
  <si>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</si>
  <si>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</si>
  <si>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</si>
  <si>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</si>
  <si>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</si>
  <si>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</si>
  <si>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</si>
  <si>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</si>
  <si>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</si>
  <si>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</si>
  <si>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</si>
  <si>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</si>
  <si>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</si>
  <si>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</si>
  <si>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</si>
  <si>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</si>
  <si>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</si>
  <si>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</si>
  <si>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</si>
  <si>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</si>
  <si>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</si>
  <si>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</si>
  <si>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</si>
  <si>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</si>
  <si>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</si>
  <si>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</si>
  <si>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</si>
  <si>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</si>
  <si>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</si>
  <si>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</si>
  <si>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</si>
  <si>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</si>
  <si>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</si>
  <si>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</si>
  <si>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</si>
  <si>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</si>
  <si>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</si>
  <si>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</si>
  <si>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</si>
  <si>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</si>
  <si>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</si>
  <si>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</si>
  <si>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</si>
  <si>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</si>
  <si>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</si>
  <si>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</si>
  <si>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</si>
  <si>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</si>
  <si>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</si>
  <si>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</si>
  <si>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</si>
  <si>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</si>
  <si>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</si>
  <si>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</si>
  <si>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</si>
  <si>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</si>
  <si>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</si>
  <si>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</si>
  <si>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</si>
  <si>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</si>
  <si>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</si>
  <si>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</si>
  <si>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</si>
  <si>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</si>
  <si>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</si>
  <si>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</si>
  <si>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</si>
  <si>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</si>
  <si>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</si>
  <si>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</si>
  <si>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</si>
  <si>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</si>
  <si>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</si>
  <si>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</si>
  <si>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</si>
  <si>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</si>
  <si>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</si>
  <si>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</si>
  <si>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</si>
  <si>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</si>
  <si>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</si>
  <si>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</si>
  <si>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</si>
  <si>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</si>
  <si>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</si>
  <si>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</si>
  <si>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</si>
  <si>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</si>
  <si>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</si>
  <si>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</si>
  <si>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</si>
  <si>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</si>
  <si>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</si>
  <si>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</si>
  <si>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</si>
  <si>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</si>
  <si>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</si>
  <si>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</si>
  <si>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</si>
  <si>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</si>
  <si>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</si>
  <si>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</si>
  <si>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</si>
  <si>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</si>
  <si>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</si>
  <si>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</si>
  <si>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</si>
  <si>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</si>
  <si>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</si>
  <si>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</si>
  <si>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</si>
  <si>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</si>
  <si>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</si>
  <si>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</si>
  <si>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</si>
  <si>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</si>
  <si>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</si>
  <si>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</si>
  <si>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</si>
  <si>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</si>
  <si>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</si>
  <si>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</si>
  <si>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</si>
  <si>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</si>
  <si>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</si>
  <si>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</si>
  <si>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</si>
  <si>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</si>
  <si>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</si>
  <si>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</si>
  <si>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</si>
  <si>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</si>
  <si>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</si>
  <si>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</si>
  <si>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</si>
  <si>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</si>
  <si>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</si>
  <si>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</si>
  <si>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</si>
  <si>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</si>
  <si>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</si>
  <si>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</si>
  <si>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</si>
  <si>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</si>
  <si>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</si>
  <si>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</si>
  <si>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</si>
  <si>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</si>
  <si>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</si>
  <si>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</si>
  <si>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</si>
  <si>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</si>
  <si>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</si>
  <si>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</si>
  <si>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</si>
  <si>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</si>
  <si>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</si>
  <si>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</si>
  <si>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</si>
  <si>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</si>
  <si>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</si>
  <si>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</si>
  <si>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</si>
  <si>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</si>
  <si>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</si>
  <si>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</si>
  <si>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</si>
  <si>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</si>
  <si>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</si>
  <si>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</si>
  <si>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</si>
  <si>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</si>
  <si>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</si>
  <si>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</si>
  <si>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</si>
  <si>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</si>
  <si>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</si>
  <si>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</si>
  <si>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</si>
  <si>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</si>
  <si>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</si>
  <si>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</si>
  <si>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</si>
  <si>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</si>
  <si>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</si>
  <si>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</si>
  <si>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</si>
  <si>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</si>
  <si>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</si>
  <si>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</si>
  <si>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</si>
  <si>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</si>
  <si>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</si>
  <si>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</si>
  <si>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</si>
  <si>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</si>
  <si>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</si>
  <si>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</si>
  <si>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</si>
  <si>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</si>
  <si>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</si>
  <si>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</si>
  <si>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</si>
  <si>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</si>
  <si>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</si>
  <si>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</si>
  <si>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</si>
  <si>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</si>
  <si>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</si>
  <si>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</si>
  <si>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</si>
  <si>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</si>
  <si>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</si>
  <si>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</si>
  <si>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</si>
  <si>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</si>
  <si>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</si>
  <si>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</si>
  <si>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</si>
  <si>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</si>
  <si>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</si>
  <si>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</si>
  <si>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</si>
  <si>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</si>
  <si>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</si>
  <si>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</si>
  <si>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</si>
  <si>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</si>
  <si>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</si>
  <si>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</si>
  <si>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</si>
  <si>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</si>
  <si>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</si>
  <si>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</si>
  <si>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</si>
  <si>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</si>
  <si>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</si>
  <si>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</si>
  <si>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</si>
  <si>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</si>
  <si>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</si>
  <si>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</si>
  <si>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</si>
  <si>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</si>
  <si>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</si>
  <si>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</si>
  <si>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</si>
  <si>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</si>
  <si>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</si>
  <si>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</si>
  <si>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</si>
  <si>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</si>
  <si>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</si>
  <si>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</si>
  <si>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</si>
  <si>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</si>
  <si>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</si>
  <si>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</si>
  <si>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</si>
  <si>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</si>
  <si>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</si>
  <si>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</si>
  <si>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</si>
  <si>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</si>
  <si>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</si>
  <si>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</si>
  <si>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</si>
  <si>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</si>
  <si>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</si>
  <si>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</si>
  <si>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</si>
  <si>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</si>
  <si>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</si>
  <si>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</si>
  <si>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</si>
  <si>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</si>
  <si>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</si>
  <si>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</si>
  <si>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</si>
  <si>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</si>
  <si>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</si>
  <si>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</si>
  <si>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</si>
  <si>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</si>
  <si>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</si>
  <si>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</si>
  <si>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</si>
  <si>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</si>
  <si>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</si>
  <si>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</si>
  <si>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</si>
  <si>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</si>
  <si>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</si>
  <si>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</si>
  <si>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</si>
  <si>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</si>
  <si>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</si>
  <si>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</si>
  <si>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</si>
  <si>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</si>
  <si>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</si>
  <si>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</si>
  <si>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</si>
  <si>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</si>
  <si>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</si>
  <si>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</si>
  <si>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</si>
  <si>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</si>
  <si>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</si>
  <si>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</si>
  <si>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</si>
  <si>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</si>
  <si>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</si>
  <si>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</si>
  <si>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</si>
  <si>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</si>
  <si>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</si>
  <si>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</si>
  <si>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</si>
  <si>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</si>
  <si>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</si>
  <si>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</si>
  <si>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</si>
  <si>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</si>
  <si>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</si>
  <si>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</si>
  <si>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</si>
  <si>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</si>
  <si>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</si>
  <si>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</si>
  <si>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</si>
  <si>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</si>
  <si>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</si>
  <si>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</si>
  <si>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</si>
  <si>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</si>
  <si>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</si>
  <si>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</si>
  <si>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</si>
  <si>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</si>
  <si>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</si>
  <si>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</si>
  <si>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</si>
  <si>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</si>
  <si>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</si>
  <si>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</si>
  <si>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</si>
  <si>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</si>
  <si>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</si>
  <si>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</si>
  <si>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</si>
  <si>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</si>
  <si>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</si>
  <si>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</si>
  <si>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</si>
  <si>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</si>
  <si>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</si>
  <si>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</si>
  <si>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</si>
  <si>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</si>
  <si>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</si>
  <si>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</si>
  <si>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</si>
  <si>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</si>
  <si>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</si>
  <si>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</si>
  <si>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</si>
  <si>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</si>
  <si>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</si>
  <si>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</si>
  <si>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</si>
  <si>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</si>
  <si>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</si>
  <si>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</si>
  <si>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</si>
  <si>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</si>
  <si>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</si>
  <si>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</si>
  <si>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</si>
  <si>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</si>
  <si>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</si>
  <si>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</si>
  <si>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</si>
  <si>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</si>
  <si>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</si>
  <si>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</si>
  <si>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</si>
  <si>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</si>
  <si>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</si>
  <si>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</si>
  <si>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</si>
  <si>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</si>
  <si>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</si>
  <si>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</si>
  <si>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</si>
  <si>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</si>
  <si>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</si>
  <si>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</si>
  <si>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</si>
  <si>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</si>
  <si>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</si>
  <si>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</si>
  <si>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</si>
  <si>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</si>
  <si>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</si>
  <si>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</si>
  <si>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</si>
  <si>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</si>
  <si>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</si>
  <si>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</si>
  <si>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</si>
  <si>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</si>
  <si>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</si>
  <si>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</si>
  <si>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</si>
  <si>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</si>
  <si>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</si>
  <si>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</si>
  <si>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</si>
  <si>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</si>
  <si>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</si>
  <si>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</si>
  <si>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</si>
  <si>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</si>
  <si>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</si>
  <si>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</si>
  <si>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</si>
  <si>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</si>
  <si>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</si>
  <si>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</si>
  <si>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</si>
  <si>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</si>
  <si>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</si>
  <si>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</si>
  <si>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</si>
  <si>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</si>
  <si>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</si>
  <si>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</si>
  <si>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</si>
  <si>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</si>
  <si>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</si>
  <si>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</si>
  <si>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</si>
  <si>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</si>
  <si>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</si>
  <si>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</si>
  <si>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</si>
  <si>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</si>
  <si>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</si>
  <si>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</si>
  <si>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</si>
  <si>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</si>
  <si>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</si>
  <si>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</si>
  <si>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</si>
  <si>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</si>
  <si>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</si>
  <si>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</si>
  <si>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</si>
  <si>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</si>
  <si>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</si>
  <si>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</si>
  <si>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</si>
  <si>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</si>
  <si>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</si>
  <si>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</si>
  <si>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</si>
  <si>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</si>
  <si>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</si>
  <si>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</si>
  <si>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</si>
  <si>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</si>
  <si>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</si>
  <si>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</si>
  <si>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</si>
  <si>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</si>
  <si>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</si>
  <si>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</si>
  <si>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</si>
  <si>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</si>
  <si>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</si>
  <si>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</si>
  <si>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</si>
  <si>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</si>
  <si>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</si>
  <si>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</si>
  <si>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</si>
  <si>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</si>
  <si>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</si>
  <si>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</si>
  <si>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</si>
  <si>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</si>
  <si>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</si>
  <si>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</si>
  <si>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</si>
  <si>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</si>
  <si>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</si>
  <si>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</si>
  <si>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</si>
  <si>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</si>
  <si>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</si>
  <si>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</si>
  <si>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</si>
  <si>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</si>
  <si>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</si>
  <si>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</si>
  <si>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</si>
  <si>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</si>
  <si>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</si>
  <si>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</si>
  <si>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</si>
  <si>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</si>
  <si>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</si>
  <si>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</si>
  <si>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</si>
  <si>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</si>
  <si>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</si>
  <si>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</si>
  <si>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</si>
  <si>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</si>
  <si>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</si>
  <si>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</si>
  <si>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</si>
  <si>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</si>
  <si>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</si>
  <si>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</si>
  <si>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</si>
  <si>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</si>
  <si>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</si>
  <si>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</si>
  <si>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</si>
  <si>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</si>
  <si>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</si>
  <si>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</si>
  <si>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</si>
  <si>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</si>
  <si>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</si>
  <si>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</si>
  <si>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</si>
  <si>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</si>
  <si>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</si>
  <si>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</si>
  <si>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</si>
  <si>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</si>
  <si>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</si>
  <si>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</si>
  <si>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</si>
  <si>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</si>
  <si>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</si>
  <si>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</si>
  <si>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</si>
  <si>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</si>
  <si>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</si>
  <si>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</si>
  <si>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</si>
  <si>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</si>
  <si>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</si>
  <si>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</si>
  <si>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</si>
  <si>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</si>
  <si>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</si>
  <si>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</si>
  <si>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</si>
  <si>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</si>
  <si>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</si>
  <si>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</si>
  <si>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</si>
  <si>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</si>
  <si>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</si>
  <si>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</si>
  <si>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</si>
  <si>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</si>
  <si>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</si>
  <si>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</si>
  <si>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</si>
  <si>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</si>
  <si>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</si>
  <si>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</si>
  <si>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</si>
  <si>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</si>
  <si>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</si>
  <si>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</si>
  <si>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</si>
  <si>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</si>
  <si>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</si>
  <si>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</si>
  <si>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</si>
  <si>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</si>
  <si>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</si>
  <si>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</si>
  <si>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</si>
  <si>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</si>
  <si>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</si>
  <si>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</si>
  <si>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</si>
  <si>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</si>
  <si>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</si>
  <si>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</si>
  <si>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</si>
  <si>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</si>
  <si>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</si>
  <si>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</si>
  <si>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</si>
  <si>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</si>
  <si>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</si>
  <si>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</si>
  <si>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</si>
  <si>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</si>
  <si>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</si>
  <si>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</si>
  <si>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</si>
  <si>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</si>
  <si>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</si>
  <si>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</si>
  <si>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</si>
  <si>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</si>
  <si>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</si>
  <si>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</si>
  <si>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</si>
  <si>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</si>
  <si>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</si>
  <si>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</si>
  <si>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</si>
  <si>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</si>
  <si>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</si>
  <si>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</si>
  <si>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</si>
  <si>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</si>
  <si>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</si>
  <si>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</si>
  <si>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</si>
  <si>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</si>
  <si>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</si>
  <si>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</si>
  <si>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</si>
  <si>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</si>
  <si>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</si>
  <si>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</si>
  <si>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</si>
  <si>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</si>
  <si>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</si>
  <si>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</si>
  <si>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</si>
  <si>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</si>
  <si>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</si>
  <si>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</si>
  <si>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</si>
  <si>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</si>
  <si>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</si>
  <si>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</si>
  <si>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</si>
  <si>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</si>
  <si>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</si>
  <si>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</si>
  <si>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</si>
  <si>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</si>
  <si>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</si>
  <si>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</si>
  <si>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</si>
  <si>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</si>
  <si>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</si>
  <si>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</si>
  <si>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</si>
  <si>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</si>
  <si>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</si>
  <si>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</si>
  <si>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</si>
  <si>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</si>
  <si>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</si>
  <si>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</si>
  <si>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</si>
  <si>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</si>
  <si>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</si>
  <si>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</si>
  <si>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</si>
  <si>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</si>
  <si>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</si>
  <si>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</si>
  <si>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</si>
  <si>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</si>
  <si>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</si>
  <si>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</si>
  <si>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</si>
  <si>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</si>
  <si>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</si>
  <si>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</si>
  <si>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</si>
  <si>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</si>
  <si>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</si>
  <si>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</si>
  <si>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</si>
  <si>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</si>
  <si>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</si>
  <si>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</si>
  <si>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</si>
  <si>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</si>
  <si>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</si>
  <si>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</si>
  <si>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</si>
  <si>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</si>
  <si>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</si>
  <si>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</si>
  <si>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</si>
  <si>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</si>
  <si>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</si>
  <si>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</si>
  <si>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</si>
  <si>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</si>
  <si>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</si>
  <si>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</si>
  <si>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</si>
  <si>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</si>
  <si>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</si>
  <si>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</si>
  <si>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</si>
  <si>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</si>
  <si>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</si>
  <si>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</si>
  <si>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</si>
  <si>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</si>
  <si>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</si>
  <si>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</si>
  <si>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</si>
  <si>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</si>
  <si>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</si>
  <si>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</si>
  <si>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</si>
  <si>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</si>
  <si>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</si>
  <si>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</si>
  <si>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</si>
  <si>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</si>
  <si>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</si>
  <si>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</si>
  <si>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</si>
  <si>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</si>
  <si>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</si>
  <si>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</si>
  <si>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</si>
  <si>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</si>
  <si>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</si>
  <si>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</si>
  <si>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</si>
  <si>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</si>
  <si>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</si>
  <si>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</si>
  <si>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</si>
  <si>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</si>
  <si>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</si>
  <si>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</si>
  <si>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</si>
  <si>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</si>
  <si>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</si>
  <si>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</si>
  <si>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</si>
  <si>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</si>
  <si>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</si>
  <si>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</si>
  <si>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</si>
  <si>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</si>
  <si>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</si>
  <si>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</si>
  <si>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</si>
  <si>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</si>
  <si>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</si>
  <si>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</si>
  <si>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</si>
  <si>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</si>
  <si>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</si>
  <si>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</si>
  <si>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</si>
  <si>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</si>
  <si>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</si>
  <si>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</si>
  <si>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</si>
  <si>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</si>
  <si>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</si>
  <si>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</si>
  <si>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</si>
  <si>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</si>
  <si>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</si>
  <si>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</si>
  <si>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</si>
  <si>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</si>
  <si>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</si>
  <si>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</si>
  <si>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</si>
  <si>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</si>
  <si>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</si>
  <si>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</si>
  <si>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</si>
  <si>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</si>
  <si>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</si>
  <si>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</si>
  <si>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</si>
  <si>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</si>
  <si>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</si>
  <si>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</si>
  <si>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</si>
  <si>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</si>
  <si>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</si>
  <si>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</si>
  <si>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</si>
  <si>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</si>
  <si>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</si>
  <si>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</si>
  <si>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</si>
  <si>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</si>
  <si>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</si>
  <si>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</si>
  <si>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</si>
  <si>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</si>
  <si>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</si>
  <si>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</si>
  <si>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</si>
  <si>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</si>
  <si>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</si>
  <si>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</si>
  <si>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</si>
  <si>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</si>
  <si>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</si>
  <si>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</si>
  <si>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</si>
  <si>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</si>
  <si>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</si>
  <si>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</si>
  <si>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</si>
  <si>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</si>
  <si>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</si>
  <si>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</si>
  <si>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</si>
  <si>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</si>
  <si>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</si>
  <si>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</si>
  <si>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</si>
  <si>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</si>
  <si>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</si>
  <si>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</si>
  <si>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</si>
  <si>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</si>
  <si>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</si>
  <si>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</si>
  <si>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</si>
  <si>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</si>
  <si>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</si>
  <si>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</si>
  <si>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</si>
  <si>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</si>
  <si>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</si>
  <si>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</si>
  <si>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</si>
  <si>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</si>
  <si>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</si>
  <si>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</si>
  <si>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</si>
  <si>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</si>
  <si>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</si>
  <si>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</si>
  <si>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</si>
  <si>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</si>
  <si>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</si>
  <si>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</si>
  <si>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</si>
  <si>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</si>
  <si>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</si>
  <si>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</si>
  <si>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</si>
  <si>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</si>
  <si>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</si>
  <si>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</si>
  <si>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</si>
  <si>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</si>
  <si>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</si>
  <si>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</si>
  <si>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</si>
  <si>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</si>
  <si>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</si>
  <si>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</si>
  <si>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</si>
  <si>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</si>
  <si>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</si>
  <si>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</si>
  <si>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</si>
  <si>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</si>
  <si>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</si>
  <si>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</si>
  <si>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</si>
  <si>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</si>
  <si>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</si>
  <si>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</si>
  <si>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</si>
  <si>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</si>
  <si>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</si>
  <si>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</si>
  <si>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</si>
  <si>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</si>
  <si>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</si>
  <si>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</si>
  <si>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</si>
  <si>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</si>
  <si>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</si>
  <si>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</si>
  <si>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</si>
  <si>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</si>
  <si>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</si>
  <si>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</si>
  <si>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</si>
  <si>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</si>
  <si>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</si>
  <si>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</si>
  <si>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</si>
  <si>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</si>
  <si>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</si>
  <si>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</si>
  <si>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</si>
  <si>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</si>
  <si>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</si>
  <si>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</si>
  <si>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</si>
  <si>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</si>
  <si>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</si>
  <si>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</si>
  <si>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</si>
  <si>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</si>
  <si>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</si>
  <si>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</si>
  <si>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</si>
  <si>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</si>
  <si>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</si>
  <si>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</si>
  <si>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</si>
  <si>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</si>
  <si>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</si>
  <si>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</si>
  <si>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</si>
  <si>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</si>
  <si>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</si>
  <si>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</si>
  <si>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</si>
  <si>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</si>
  <si>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</si>
  <si>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</si>
  <si>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</si>
  <si>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</si>
  <si>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</si>
  <si>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</si>
  <si>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</si>
  <si>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</si>
  <si>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</si>
  <si>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</si>
  <si>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</si>
  <si>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</si>
  <si>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</si>
  <si>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</si>
  <si>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</si>
  <si>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</si>
  <si>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</si>
  <si>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</si>
  <si>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</si>
  <si>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</si>
  <si>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</si>
  <si>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</si>
  <si>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</si>
  <si>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</si>
  <si>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</si>
  <si>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</si>
  <si>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</si>
  <si>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</si>
  <si>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</si>
  <si>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</si>
  <si>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</si>
  <si>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</si>
  <si>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</si>
  <si>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</si>
  <si>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</si>
  <si>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</si>
  <si>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</si>
  <si>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</si>
  <si>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</si>
  <si>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</si>
  <si>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</si>
  <si>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</si>
  <si>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</si>
  <si>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</si>
  <si>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</si>
  <si>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</si>
  <si>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</si>
  <si>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</si>
  <si>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</si>
  <si>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</si>
  <si>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Instituto Nacional de Migración</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</si>
  <si>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</si>
  <si>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</si>
  <si>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</si>
  <si>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</si>
  <si>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</si>
  <si>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</si>
  <si>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</si>
  <si>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</si>
  <si>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</si>
  <si>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</si>
  <si>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</si>
  <si>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</si>
  <si>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</si>
  <si>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</si>
  <si>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</si>
  <si>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</si>
  <si>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</si>
  <si>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</si>
  <si>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</si>
  <si>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</si>
  <si>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</si>
  <si>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</si>
  <si>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</si>
  <si>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</si>
  <si>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</si>
  <si>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</si>
  <si>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</si>
  <si>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</si>
  <si>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</si>
  <si>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</si>
  <si>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</si>
  <si>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</si>
  <si>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</si>
  <si>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</si>
  <si>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</si>
  <si>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</si>
  <si>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</si>
  <si>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</si>
  <si>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</si>
  <si>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</si>
  <si>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</si>
  <si>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</si>
  <si>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</si>
  <si>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</si>
  <si>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</si>
  <si>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</si>
  <si>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</si>
  <si>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</si>
  <si>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</si>
  <si>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</si>
  <si>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</si>
  <si>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</si>
  <si>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</si>
  <si>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</si>
  <si>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</si>
  <si>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</si>
  <si>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</si>
  <si>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</si>
  <si>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</si>
  <si>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</si>
  <si>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</si>
  <si>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</si>
  <si>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</si>
  <si>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</si>
  <si>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</si>
  <si>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</si>
  <si>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</si>
  <si>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</si>
  <si>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</si>
  <si>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</si>
  <si>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</si>
  <si>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</si>
  <si>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</si>
  <si>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</si>
  <si>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</si>
  <si>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</si>
  <si>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</si>
  <si>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</si>
  <si>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</si>
  <si>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</si>
  <si>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</si>
  <si>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</si>
  <si>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</si>
  <si>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</si>
  <si>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</si>
  <si>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</si>
  <si>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</si>
  <si>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</si>
  <si>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</si>
  <si>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</si>
  <si>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</si>
  <si>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</si>
  <si>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</si>
  <si>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</si>
  <si>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</si>
  <si>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</si>
  <si>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</si>
  <si>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</si>
  <si>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</si>
  <si>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</si>
  <si>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</si>
  <si>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</si>
  <si>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</si>
  <si>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</si>
  <si>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</si>
  <si>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</si>
  <si>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</si>
  <si>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</si>
  <si>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</si>
  <si>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</si>
  <si>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</si>
  <si>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</si>
  <si>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</si>
  <si>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</si>
  <si>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</si>
  <si>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</si>
  <si>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</si>
  <si>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</si>
  <si>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</si>
  <si>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</si>
  <si>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</si>
  <si>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</si>
  <si>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</si>
  <si>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</si>
  <si>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</si>
  <si>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</si>
  <si>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</si>
  <si>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</si>
  <si>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</si>
  <si>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</si>
  <si>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</si>
  <si>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</si>
  <si>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</si>
  <si>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</si>
  <si>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</si>
  <si>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</si>
  <si>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</si>
  <si>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</si>
  <si>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</si>
  <si>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</si>
  <si>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</si>
  <si>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</si>
  <si>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</si>
  <si>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</si>
  <si>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</si>
  <si>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</si>
  <si>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</si>
  <si>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</si>
  <si>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</si>
  <si>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</si>
  <si>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</si>
  <si>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</si>
  <si>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</si>
  <si>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</si>
  <si>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</si>
  <si>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</si>
  <si>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</si>
  <si>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</si>
  <si>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</si>
  <si>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</si>
  <si>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</si>
  <si>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</si>
  <si>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</si>
  <si>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</si>
  <si>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</si>
  <si>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</si>
  <si>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</si>
  <si>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</si>
  <si>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</si>
  <si>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</si>
  <si>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</si>
  <si>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</si>
  <si>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</si>
  <si>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</si>
  <si>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</si>
  <si>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</si>
  <si>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</si>
  <si>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</si>
  <si>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</si>
  <si>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</si>
  <si>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</si>
  <si>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</si>
  <si>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</si>
  <si>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</si>
  <si>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</si>
  <si>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</si>
  <si>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</si>
  <si>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</si>
  <si>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</si>
  <si>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</si>
  <si>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</si>
  <si>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</si>
  <si>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</si>
  <si>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</si>
  <si>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</si>
  <si>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</si>
  <si>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</si>
  <si>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</si>
  <si>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</si>
  <si>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</si>
  <si>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</si>
  <si>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</si>
  <si>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</si>
  <si>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</si>
  <si>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</si>
  <si>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</si>
  <si>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</si>
  <si>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</si>
  <si>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</si>
  <si>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</si>
  <si>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</si>
  <si>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</si>
  <si>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</si>
  <si>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</si>
  <si>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</si>
  <si>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</si>
  <si>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</si>
  <si>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</si>
  <si>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</si>
  <si>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</si>
  <si>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</si>
  <si>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</si>
  <si>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</si>
  <si>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</si>
  <si>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</si>
  <si>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</si>
  <si>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</si>
  <si>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</si>
  <si>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</si>
  <si>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</si>
  <si>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</si>
  <si>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</si>
  <si>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</si>
  <si>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</si>
  <si>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</si>
  <si>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</si>
  <si>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</si>
  <si>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</si>
  <si>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</si>
  <si>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</si>
  <si>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</si>
  <si>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</si>
  <si>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</si>
  <si>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</si>
  <si>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</si>
  <si>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</si>
  <si>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</si>
  <si>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</si>
  <si>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</si>
  <si>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</si>
  <si>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</si>
  <si>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</si>
  <si>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</si>
  <si>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</si>
  <si>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</si>
  <si>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</si>
  <si>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</si>
  <si>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</si>
  <si>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</si>
  <si>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</si>
  <si>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</si>
  <si>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</si>
  <si>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</si>
  <si>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</si>
  <si>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</si>
  <si>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</si>
  <si>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</si>
  <si>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</si>
  <si>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</si>
  <si>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</si>
  <si>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</si>
  <si>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</si>
  <si>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</si>
  <si>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</si>
  <si>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</si>
  <si>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</si>
  <si>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</si>
  <si>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</si>
  <si>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</si>
  <si>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</si>
  <si>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</si>
  <si>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</si>
  <si>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</si>
  <si>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</si>
  <si>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</si>
  <si>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</si>
  <si>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</si>
  <si>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</si>
  <si>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</si>
  <si>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</si>
  <si>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</si>
  <si>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</si>
  <si>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</si>
  <si>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</si>
  <si>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</si>
  <si>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</si>
  <si>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</si>
  <si>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</si>
  <si>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</si>
  <si>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</si>
  <si>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</si>
  <si>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</si>
  <si>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</si>
  <si>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</si>
  <si>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</si>
  <si>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</si>
  <si>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</si>
  <si>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</si>
  <si>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</si>
  <si>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</si>
  <si>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</si>
  <si>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</si>
  <si>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</si>
  <si>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</si>
  <si>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</si>
  <si>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</si>
  <si>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</si>
  <si>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</si>
  <si>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</si>
  <si>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</si>
  <si>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</si>
  <si>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</si>
  <si>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</si>
  <si>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</si>
  <si>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</si>
  <si>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</si>
  <si>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</si>
  <si>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</si>
  <si>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</si>
  <si>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</si>
  <si>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</si>
  <si>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</si>
  <si>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</si>
  <si>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</si>
  <si>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</si>
  <si>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</si>
  <si>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</si>
  <si>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</si>
  <si>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</si>
  <si>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</si>
  <si>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</si>
  <si>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</si>
  <si>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</si>
  <si>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</si>
  <si>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</si>
  <si>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</si>
  <si>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</si>
  <si>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</si>
  <si>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</si>
  <si>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</si>
  <si>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</si>
  <si>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</si>
  <si>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</si>
  <si>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</si>
  <si>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</si>
  <si>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</si>
  <si>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</si>
  <si>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</si>
  <si>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</si>
  <si>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</si>
  <si>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</si>
  <si>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</si>
  <si>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</si>
  <si>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</si>
  <si>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</si>
  <si>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</si>
  <si>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</si>
  <si>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</si>
  <si>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</si>
  <si>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</si>
  <si>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</si>
  <si>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</si>
  <si>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</si>
  <si>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</si>
  <si>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</si>
  <si>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</si>
  <si>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</si>
  <si>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</si>
  <si>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</si>
  <si>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</si>
  <si>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</si>
  <si>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</si>
  <si>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</si>
  <si>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</si>
  <si>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</si>
  <si>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</si>
  <si>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</si>
  <si>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</si>
  <si>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</si>
  <si>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</si>
  <si>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</si>
  <si>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</si>
  <si>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</si>
  <si>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</si>
  <si>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</si>
  <si>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</si>
  <si>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</si>
  <si>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</si>
  <si>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</si>
  <si>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</si>
  <si>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</si>
  <si>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</si>
  <si>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</si>
  <si>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</si>
  <si>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</si>
  <si>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</si>
  <si>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</si>
  <si>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</si>
  <si>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</si>
  <si>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</si>
  <si>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</si>
  <si>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</si>
  <si>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</si>
  <si>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</si>
  <si>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</si>
  <si>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</si>
  <si>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</si>
  <si>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</si>
  <si>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</si>
  <si>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</si>
  <si>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</si>
  <si>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</si>
  <si>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</si>
  <si>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</si>
  <si>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</si>
  <si>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</si>
  <si>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</si>
  <si>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</si>
  <si>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</si>
  <si>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</si>
  <si>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</si>
  <si>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</si>
  <si>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</si>
  <si>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</si>
  <si>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</si>
  <si>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</si>
  <si>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</si>
  <si>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</si>
  <si>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</si>
  <si>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</si>
  <si>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</si>
  <si>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</si>
  <si>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</si>
  <si>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</si>
  <si>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</si>
  <si>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</si>
  <si>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</si>
  <si>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</si>
  <si>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</si>
  <si>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</si>
  <si>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</si>
  <si>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</si>
  <si>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</si>
  <si>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</si>
  <si>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</si>
  <si>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</si>
  <si>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</si>
  <si>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</si>
  <si>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</si>
  <si>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</si>
  <si>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</si>
  <si>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</si>
  <si>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</si>
  <si>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</si>
  <si>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</si>
  <si>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</si>
  <si>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</si>
  <si>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</si>
  <si>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</si>
  <si>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</si>
  <si>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</si>
  <si>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</si>
  <si>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</si>
  <si>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</si>
  <si>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</si>
  <si>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</si>
  <si>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</si>
  <si>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</si>
  <si>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</si>
  <si>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</si>
  <si>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</si>
  <si>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</si>
  <si>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</si>
  <si>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</si>
  <si>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</si>
  <si>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</si>
  <si>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</si>
  <si>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</si>
  <si>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</si>
  <si>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</si>
  <si>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</si>
  <si>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</si>
  <si>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</si>
  <si>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</si>
  <si>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</si>
  <si>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</si>
  <si>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</si>
  <si>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</si>
  <si>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</si>
  <si>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</si>
  <si>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</si>
  <si>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</si>
  <si>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</si>
  <si>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</si>
  <si>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</si>
  <si>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</si>
  <si>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</si>
  <si>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</si>
  <si>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</si>
  <si>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</si>
  <si>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</si>
  <si>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</si>
  <si>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</si>
  <si>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</si>
  <si>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</si>
  <si>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</si>
  <si>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</si>
  <si>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</si>
  <si>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</si>
  <si>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</si>
  <si>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</si>
  <si>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</si>
  <si>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</si>
  <si>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</si>
  <si>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</si>
  <si>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</si>
  <si>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</si>
  <si>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</si>
  <si>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</si>
  <si>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</si>
  <si>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</si>
  <si>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</si>
  <si>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</si>
  <si>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</si>
  <si>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</si>
  <si>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</si>
  <si>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</si>
  <si>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</si>
  <si>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</si>
  <si>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</si>
  <si>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</si>
  <si>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</si>
  <si>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</si>
  <si>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</si>
  <si>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</si>
  <si>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</si>
  <si>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</si>
  <si>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</si>
  <si>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</si>
  <si>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</si>
  <si>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</si>
  <si>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</si>
  <si>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</si>
  <si>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</si>
  <si>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</si>
  <si>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</si>
  <si>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</si>
  <si>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</si>
  <si>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</si>
  <si>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</si>
  <si>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</si>
  <si>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</si>
  <si>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</si>
  <si>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</si>
  <si>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</si>
  <si>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</si>
  <si>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</si>
  <si>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</si>
  <si>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</si>
  <si>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</si>
  <si>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</si>
  <si>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</si>
  <si>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</si>
  <si>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</si>
  <si>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</si>
  <si>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</si>
  <si>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</si>
  <si>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</si>
  <si>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</si>
  <si>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</si>
  <si>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</si>
  <si>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</si>
  <si>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</si>
  <si>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</si>
  <si>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</si>
  <si>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</si>
  <si>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</si>
  <si>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</si>
  <si>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</si>
  <si>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</si>
  <si>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</si>
  <si>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</si>
  <si>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</si>
  <si>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</si>
  <si>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</si>
  <si>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</si>
  <si>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</si>
  <si>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</si>
  <si>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</si>
  <si>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</si>
  <si>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</si>
  <si>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</si>
  <si>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</si>
  <si>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</si>
  <si>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</si>
  <si>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</si>
  <si>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</si>
  <si>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</si>
  <si>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</si>
  <si>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</si>
  <si>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</si>
  <si>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</si>
  <si>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</si>
  <si>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</si>
  <si>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</si>
  <si>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</si>
  <si>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</si>
  <si>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</si>
  <si>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</si>
  <si>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</si>
  <si>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</si>
  <si>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</si>
  <si>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</si>
  <si>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</si>
  <si>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</si>
  <si>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</si>
  <si>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</si>
  <si>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</si>
  <si>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</si>
  <si>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</si>
  <si>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</si>
  <si>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</si>
  <si>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</si>
  <si>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</si>
  <si>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</si>
  <si>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</si>
  <si>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</si>
  <si>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</si>
  <si>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</si>
  <si>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</si>
  <si>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</si>
  <si>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</si>
  <si>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</si>
  <si>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</si>
  <si>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</si>
  <si>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</si>
  <si>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</si>
  <si>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</si>
  <si>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</si>
  <si>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</si>
  <si>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</si>
  <si>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</si>
  <si>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</si>
  <si>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</si>
  <si>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</si>
  <si>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</si>
  <si>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</si>
  <si>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</si>
  <si>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</si>
  <si>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</si>
  <si>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</si>
  <si>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</si>
  <si>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</si>
  <si>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</si>
  <si>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</si>
  <si>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</si>
  <si>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</si>
  <si>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</si>
  <si>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</si>
  <si>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</si>
  <si>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</si>
  <si>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</si>
  <si>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</si>
  <si>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</si>
  <si>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</si>
  <si>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</si>
  <si>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</si>
  <si>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</si>
  <si>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</si>
  <si>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</si>
  <si>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</si>
  <si>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</si>
  <si>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</si>
  <si>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</si>
  <si>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</si>
  <si>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</si>
  <si>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</si>
  <si>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</si>
  <si>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</si>
  <si>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</si>
  <si>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</si>
  <si>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</si>
  <si>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</si>
  <si>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</si>
  <si>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</si>
  <si>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</si>
  <si>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</si>
  <si>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</si>
  <si>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</si>
  <si>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</si>
  <si>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</si>
  <si>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</si>
  <si>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</si>
  <si>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</si>
  <si>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</si>
  <si>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</si>
  <si>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</si>
  <si>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</si>
  <si>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</si>
  <si>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</si>
  <si>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</si>
  <si>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</si>
  <si>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</si>
  <si>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</si>
  <si>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</si>
  <si>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</si>
  <si>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</si>
  <si>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</si>
  <si>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</si>
  <si>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</si>
  <si>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</si>
  <si>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</si>
  <si>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</si>
  <si>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</si>
  <si>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</si>
  <si>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</si>
  <si>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</si>
  <si>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</si>
  <si>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</si>
  <si>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</si>
  <si>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</si>
  <si>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</si>
  <si>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</si>
  <si>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</si>
  <si>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</si>
  <si>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</si>
  <si>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</si>
  <si>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</si>
  <si>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</si>
  <si>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</si>
  <si>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</si>
  <si>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</si>
  <si>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</si>
  <si>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</si>
  <si>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</si>
  <si>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</si>
  <si>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</si>
  <si>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</si>
  <si>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</si>
  <si>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</si>
  <si>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</si>
  <si>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</si>
  <si>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</si>
  <si>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</si>
  <si>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</si>
  <si>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</si>
  <si>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</si>
  <si>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</si>
  <si>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</si>
  <si>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</si>
  <si>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</si>
  <si>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</si>
  <si>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</si>
  <si>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</si>
  <si>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</si>
  <si>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</si>
  <si>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</si>
  <si>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</si>
  <si>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</si>
  <si>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</si>
  <si>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</si>
  <si>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</si>
  <si>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</si>
  <si>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</si>
  <si>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</si>
  <si>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</si>
  <si>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</si>
  <si>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</si>
  <si>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</si>
  <si>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</si>
  <si>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</si>
  <si>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</si>
  <si>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</si>
  <si>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</si>
  <si>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</si>
  <si>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</si>
  <si>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</si>
  <si>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</si>
  <si>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</si>
  <si>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</si>
  <si>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</si>
  <si>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</si>
  <si>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</si>
  <si>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</si>
  <si>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</si>
  <si>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</si>
  <si>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</si>
  <si>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</si>
  <si>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</si>
  <si>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</si>
  <si>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</si>
  <si>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</si>
  <si>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</si>
  <si>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</si>
  <si>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</si>
  <si>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</si>
  <si>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</si>
  <si>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</si>
  <si>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</si>
  <si>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</si>
  <si>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</si>
  <si>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</si>
  <si>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</si>
  <si>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</si>
  <si>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</si>
  <si>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</si>
  <si>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</si>
  <si>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</si>
  <si>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</si>
  <si>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</si>
  <si>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</si>
  <si>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</si>
  <si>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</si>
  <si>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</si>
  <si>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</si>
  <si>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</si>
  <si>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</si>
  <si>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</si>
  <si>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</si>
  <si>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</si>
  <si>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</si>
  <si>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</si>
  <si>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</si>
  <si>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</si>
  <si>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</si>
  <si>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</si>
  <si>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</si>
  <si>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</si>
  <si>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</si>
  <si>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</si>
  <si>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</si>
  <si>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</si>
  <si>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</si>
  <si>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</si>
  <si>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</si>
  <si>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</si>
  <si>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</si>
  <si>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</si>
  <si>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</si>
  <si>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</si>
  <si>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</si>
  <si>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</si>
  <si>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</si>
  <si>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</si>
  <si>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</si>
  <si>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</si>
  <si>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</si>
  <si>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</si>
  <si>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</si>
  <si>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</si>
  <si>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</si>
  <si>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</si>
  <si>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</si>
  <si>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</si>
  <si>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</si>
  <si>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</si>
  <si>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</si>
  <si>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</si>
  <si>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</si>
  <si>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</si>
  <si>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</si>
  <si>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</si>
  <si>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</si>
  <si>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</si>
  <si>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</si>
  <si>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</si>
  <si>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</si>
  <si>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</si>
  <si>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</si>
  <si>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</si>
  <si>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</si>
  <si>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</si>
  <si>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</si>
  <si>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</si>
  <si>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</si>
  <si>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</si>
  <si>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</si>
  <si>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</si>
  <si>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</si>
  <si>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</si>
  <si>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</si>
  <si>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</si>
  <si>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</si>
  <si>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</si>
  <si>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</si>
  <si>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</si>
  <si>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</si>
  <si>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</si>
  <si>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</si>
  <si>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</si>
  <si>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</si>
  <si>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</si>
  <si>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</si>
  <si>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</si>
  <si>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</si>
  <si>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</si>
  <si>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</si>
  <si>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</si>
  <si>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</si>
  <si>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</si>
  <si>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</si>
  <si>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</si>
  <si>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</si>
  <si>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</si>
  <si>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</si>
  <si>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</si>
  <si>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</si>
  <si>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</si>
  <si>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</si>
  <si>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</si>
  <si>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</si>
  <si>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</si>
  <si>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</si>
  <si>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</si>
  <si>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</si>
  <si>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</si>
  <si>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</si>
  <si>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</si>
  <si>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</si>
  <si>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</si>
  <si>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</si>
  <si>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</si>
  <si>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</si>
  <si>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</si>
  <si>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</si>
  <si>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</si>
  <si>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</si>
  <si>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</si>
  <si>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</si>
  <si>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</si>
  <si>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</si>
  <si>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</si>
  <si>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</si>
  <si>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</si>
  <si>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</si>
  <si>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</si>
  <si>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</si>
  <si>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</si>
  <si>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</si>
  <si>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</si>
  <si>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</si>
  <si>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</si>
  <si>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</si>
  <si>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</si>
  <si>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</si>
  <si>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</si>
  <si>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</si>
  <si>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</si>
  <si>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</si>
  <si>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</si>
  <si>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</si>
  <si>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</si>
  <si>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</si>
  <si>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</si>
  <si>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</si>
  <si>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</si>
  <si>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</si>
  <si>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</si>
  <si>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</si>
  <si>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</si>
  <si>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</si>
  <si>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</si>
  <si>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</si>
  <si>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</si>
  <si>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</si>
  <si>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</si>
  <si>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</si>
  <si>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</si>
  <si>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</si>
  <si>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</si>
  <si>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</si>
  <si>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</si>
  <si>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</si>
  <si>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</si>
  <si>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</si>
  <si>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</si>
  <si>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</si>
  <si>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</si>
  <si>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</si>
  <si>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</si>
  <si>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</si>
  <si>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</si>
  <si>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</si>
  <si>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</si>
  <si>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</si>
  <si>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</si>
  <si>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</si>
  <si>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</si>
  <si>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</si>
  <si>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</si>
  <si>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</si>
  <si>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</si>
  <si>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</si>
  <si>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</si>
  <si>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</si>
  <si>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</si>
  <si>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</si>
  <si>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</si>
  <si>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</si>
  <si>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</si>
  <si>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</si>
  <si>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</si>
  <si>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</si>
  <si>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</si>
  <si>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</si>
  <si>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</si>
  <si>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</si>
  <si>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</si>
  <si>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</si>
  <si>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</si>
  <si>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</si>
  <si>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</si>
  <si>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</si>
  <si>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</si>
  <si>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</si>
  <si>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</si>
  <si>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</si>
  <si>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</si>
  <si>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</si>
  <si>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</si>
  <si>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</si>
  <si>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</si>
  <si>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</si>
  <si>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</si>
  <si>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</si>
  <si>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</si>
  <si>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</si>
  <si>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</si>
  <si>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</si>
  <si>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</si>
  <si>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</si>
  <si>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</si>
  <si>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</si>
  <si>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</si>
  <si>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</si>
  <si>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</si>
  <si>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</si>
  <si>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</si>
  <si>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</si>
  <si>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</si>
  <si>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</si>
  <si>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</si>
  <si>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</si>
  <si>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</si>
  <si>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</si>
  <si>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</si>
  <si>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</si>
  <si>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</si>
  <si>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</si>
  <si>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</si>
  <si>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</si>
  <si>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</si>
  <si>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</si>
  <si>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</si>
  <si>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</si>
  <si>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</si>
  <si>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</si>
  <si>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</si>
  <si>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</si>
  <si>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</si>
  <si>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</si>
  <si>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</si>
  <si>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</si>
  <si>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</si>
  <si>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</si>
  <si>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</si>
  <si>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</si>
  <si>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</si>
  <si>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</si>
  <si>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</si>
  <si>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</si>
  <si>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</si>
  <si>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</si>
  <si>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</si>
  <si>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</si>
  <si>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</si>
  <si>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</si>
  <si>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</si>
  <si>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</si>
  <si>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</si>
  <si>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</si>
  <si>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</si>
  <si>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</si>
  <si>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</si>
  <si>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</si>
  <si>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</si>
  <si>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</si>
  <si>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</si>
  <si>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</si>
  <si>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</si>
  <si>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</si>
  <si>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</si>
  <si>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</si>
  <si>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</si>
  <si>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</si>
  <si>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</si>
  <si>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</si>
  <si>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</si>
  <si>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</si>
  <si>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</si>
  <si>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</si>
  <si>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</si>
  <si>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</si>
  <si>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</si>
  <si>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</si>
  <si>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</si>
  <si>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</si>
  <si>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</si>
  <si>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</si>
  <si>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</si>
  <si>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</si>
  <si>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</si>
  <si>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</si>
  <si>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</si>
  <si>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</si>
  <si>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</si>
  <si>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</si>
  <si>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</si>
  <si>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</si>
  <si>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</si>
  <si>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</si>
  <si>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</si>
  <si>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</si>
  <si>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</si>
  <si>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</si>
  <si>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</si>
  <si>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</si>
  <si>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</si>
  <si>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</si>
  <si>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</si>
  <si>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</si>
  <si>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</si>
  <si>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</si>
  <si>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</si>
  <si>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</si>
  <si>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</si>
  <si>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</si>
  <si>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</si>
  <si>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</si>
  <si>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</si>
  <si>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</si>
  <si>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</si>
  <si>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</si>
  <si>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</si>
  <si>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</si>
  <si>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</si>
  <si>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</si>
  <si>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</si>
  <si>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</si>
  <si>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</si>
  <si>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</si>
  <si>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</si>
  <si>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</si>
  <si>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</si>
  <si>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</si>
  <si>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</si>
  <si>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</si>
  <si>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</si>
  <si>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</si>
  <si>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</si>
  <si>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</si>
  <si>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</si>
  <si>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</si>
  <si>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</si>
  <si>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</si>
  <si>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</si>
  <si>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</si>
  <si>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</si>
  <si>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</si>
  <si>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</si>
  <si>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</si>
  <si>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</si>
  <si>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</si>
  <si>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</si>
  <si>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</si>
  <si>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</si>
  <si>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</si>
  <si>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</si>
  <si>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</si>
  <si>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</si>
  <si>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</si>
  <si>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</si>
  <si>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</si>
  <si>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</si>
  <si>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</si>
  <si>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</si>
  <si>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</si>
  <si>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</si>
  <si>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</si>
  <si>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</si>
  <si>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</si>
  <si>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</si>
  <si>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</si>
  <si>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</si>
  <si>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</si>
  <si>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</si>
  <si>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</si>
  <si>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</si>
  <si>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</si>
  <si>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</si>
  <si>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</si>
  <si>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</si>
  <si>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</si>
  <si>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</si>
  <si>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</si>
  <si>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</si>
  <si>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</si>
  <si>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</si>
  <si>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</si>
  <si>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</si>
  <si>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</si>
  <si>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</si>
  <si>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</si>
  <si>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</si>
  <si>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</si>
  <si>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</si>
  <si>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</si>
  <si>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</si>
  <si>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</si>
  <si>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</si>
  <si>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</si>
  <si>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</si>
  <si>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</si>
  <si>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</si>
  <si>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</si>
  <si>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</si>
  <si>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</si>
  <si>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</si>
  <si>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</si>
  <si>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</si>
  <si>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</si>
  <si>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</si>
  <si>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</si>
  <si>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</si>
  <si>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</si>
  <si>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</si>
  <si>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</si>
  <si>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</si>
  <si>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</si>
  <si>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</si>
  <si>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</si>
  <si>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</si>
  <si>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</si>
  <si>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</si>
  <si>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</si>
  <si>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</si>
  <si>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</si>
  <si>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</si>
  <si>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</si>
  <si>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</si>
  <si>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</si>
  <si>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</si>
  <si>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</si>
  <si>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</si>
  <si>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</si>
  <si>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</si>
  <si>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</si>
  <si>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</si>
  <si>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</si>
  <si>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</si>
  <si>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</si>
  <si>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</si>
  <si>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</si>
  <si>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</si>
  <si>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</si>
  <si>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</si>
  <si>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</si>
  <si>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</si>
  <si>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</si>
  <si>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</si>
  <si>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</si>
  <si>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</si>
  <si>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</si>
  <si>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</si>
  <si>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</si>
  <si>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</si>
  <si>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</si>
  <si>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</si>
  <si>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</si>
  <si>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</si>
  <si>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</si>
  <si>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</si>
  <si>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</si>
  <si>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</si>
  <si>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</si>
  <si>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</si>
  <si>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</si>
  <si>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</si>
  <si>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</si>
  <si>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</si>
  <si>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</si>
  <si>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</si>
  <si>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</si>
  <si>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</si>
  <si>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</si>
  <si>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</si>
  <si>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</si>
  <si>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</si>
  <si>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</si>
  <si>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</si>
  <si>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</si>
  <si>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</si>
  <si>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</si>
  <si>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</si>
  <si>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</si>
  <si>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</si>
  <si>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</si>
  <si>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</si>
  <si>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</si>
  <si>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</si>
  <si>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</si>
  <si>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</si>
  <si>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</si>
  <si>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</si>
  <si>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</si>
  <si>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</si>
  <si>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</si>
  <si>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</si>
  <si>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</si>
  <si>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</si>
  <si>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</si>
  <si>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</si>
  <si>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</si>
  <si>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</si>
  <si>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</si>
  <si>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</si>
  <si>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</si>
  <si>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</si>
  <si>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</si>
  <si>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</si>
  <si>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</si>
  <si>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</si>
  <si>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</si>
  <si>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</si>
  <si>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</si>
  <si>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</si>
  <si>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</si>
  <si>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</si>
  <si>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</si>
  <si>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</si>
  <si>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</si>
  <si>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</si>
  <si>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</si>
  <si>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</si>
  <si>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</si>
  <si>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</si>
  <si>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</si>
  <si>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</si>
  <si>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</si>
  <si>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</si>
  <si>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</si>
  <si>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</si>
  <si>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</si>
  <si>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</si>
  <si>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</si>
  <si>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</si>
  <si>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</si>
  <si>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</si>
  <si>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</si>
  <si>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</si>
  <si>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</si>
  <si>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</si>
  <si>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</si>
  <si>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</si>
  <si>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</si>
  <si>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</si>
  <si>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</si>
  <si>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</si>
  <si>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</si>
  <si>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</si>
  <si>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</si>
  <si>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</si>
  <si>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</si>
  <si>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</si>
  <si>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</si>
  <si>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</si>
  <si>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</si>
  <si>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</si>
  <si>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</si>
  <si>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</si>
  <si>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</si>
  <si>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</si>
  <si>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</si>
  <si>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</si>
  <si>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</si>
  <si>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</si>
  <si>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</si>
  <si>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</si>
  <si>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</si>
  <si>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</si>
  <si>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</si>
  <si>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</si>
  <si>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</si>
  <si>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</si>
  <si>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</si>
  <si>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</si>
  <si>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</si>
  <si>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</si>
  <si>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</si>
  <si>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</si>
  <si>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</si>
  <si>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</si>
  <si>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</si>
  <si>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</si>
  <si>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</si>
  <si>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</si>
  <si>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</si>
  <si>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</si>
  <si>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</si>
  <si>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</si>
  <si>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</si>
  <si>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</si>
  <si>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</si>
  <si>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</si>
  <si>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</si>
  <si>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</si>
  <si>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</si>
  <si>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</si>
  <si>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</si>
  <si>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</si>
  <si>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</si>
  <si>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</si>
  <si>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</si>
  <si>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</si>
  <si>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</si>
  <si>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</si>
  <si>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</si>
  <si>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</si>
  <si>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</si>
  <si>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</si>
  <si>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</si>
  <si>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</si>
  <si>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</si>
  <si>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</si>
  <si>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</si>
  <si>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</si>
  <si>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</si>
  <si>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</si>
  <si>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</si>
  <si>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</si>
  <si>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</si>
  <si>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</si>
  <si>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</si>
  <si>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</si>
  <si>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</si>
  <si>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</si>
  <si>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</si>
  <si>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</si>
  <si>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</si>
  <si>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</si>
  <si>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</si>
  <si>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</si>
  <si>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</si>
  <si>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</si>
  <si>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</si>
  <si>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</si>
  <si>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</si>
  <si>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</si>
  <si>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</si>
  <si>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</si>
  <si>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</si>
  <si>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</si>
  <si>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</si>
  <si>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</si>
  <si>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</si>
  <si>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</si>
  <si>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</si>
  <si>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</si>
  <si>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</si>
  <si>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</si>
  <si>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</si>
  <si>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</si>
  <si>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</si>
  <si>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</si>
  <si>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</si>
  <si>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</si>
  <si>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</si>
  <si>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</si>
  <si>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</si>
  <si>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</si>
  <si>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</si>
  <si>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</si>
  <si>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</si>
  <si>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</si>
  <si>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</si>
  <si>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</si>
  <si>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</si>
  <si>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</si>
  <si>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</si>
  <si>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</si>
  <si>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</si>
  <si>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</si>
  <si>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</si>
  <si>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</si>
  <si>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</si>
  <si>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</si>
  <si>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</si>
  <si>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</si>
  <si>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</si>
  <si>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</si>
  <si>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</si>
  <si>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</si>
  <si>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</si>
  <si>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</si>
  <si>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</si>
  <si>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</si>
  <si>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</si>
  <si>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</si>
  <si>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</si>
  <si>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</si>
  <si>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</si>
  <si>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</si>
  <si>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</si>
  <si>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</si>
  <si>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</si>
  <si>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</si>
  <si>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</si>
  <si>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</si>
  <si>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</si>
  <si>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</si>
  <si>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</si>
  <si>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</si>
  <si>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</si>
  <si>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</si>
  <si>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</si>
  <si>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</si>
  <si>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</si>
  <si>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</si>
  <si>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</si>
  <si>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</si>
  <si>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</si>
  <si>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</si>
  <si>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</si>
  <si>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</si>
  <si>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</si>
  <si>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</si>
  <si>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</si>
  <si>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</si>
  <si>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</si>
  <si>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</si>
  <si>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</si>
  <si>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</si>
  <si>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</si>
  <si>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</si>
  <si>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</si>
  <si>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</si>
  <si>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</si>
  <si>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</si>
  <si>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</si>
  <si>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</si>
  <si>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</si>
  <si>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</si>
  <si>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</si>
  <si>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</si>
  <si>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</si>
  <si>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</si>
  <si>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</si>
  <si>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</si>
  <si>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</si>
  <si>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</si>
  <si>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</si>
  <si>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</si>
  <si>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</si>
  <si>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</si>
  <si>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</si>
  <si>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</si>
  <si>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</si>
  <si>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</si>
  <si>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</si>
  <si>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</si>
  <si>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</si>
  <si>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</si>
  <si>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</si>
  <si>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</si>
  <si>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</si>
  <si>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</si>
  <si>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</si>
  <si>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</si>
  <si>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</si>
  <si>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</si>
  <si>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</si>
  <si>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</si>
  <si>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</si>
  <si>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</si>
  <si>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</si>
  <si>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</si>
  <si>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</si>
  <si>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</si>
  <si>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</si>
  <si>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</si>
  <si>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</si>
  <si>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</si>
  <si>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</si>
  <si>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</si>
  <si>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</si>
  <si>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</si>
  <si>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</si>
  <si>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</si>
  <si>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</si>
  <si>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</si>
  <si>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</si>
  <si>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</si>
  <si>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</si>
  <si>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</si>
  <si>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</si>
  <si>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</si>
  <si>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</si>
  <si>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</si>
  <si>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</si>
  <si>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</si>
  <si>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</si>
  <si>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</si>
  <si>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</si>
  <si>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</si>
  <si>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</si>
  <si>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</si>
  <si>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</si>
  <si>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</si>
  <si>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</si>
  <si>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</si>
  <si>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</si>
  <si>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</si>
  <si>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</si>
  <si>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</si>
  <si>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</si>
  <si>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</si>
  <si>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</si>
  <si>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</si>
  <si>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</si>
  <si>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</si>
  <si>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</si>
  <si>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</si>
  <si>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</si>
  <si>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</si>
  <si>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</si>
  <si>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</si>
  <si>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</si>
  <si>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</si>
  <si>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</si>
  <si>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</si>
  <si>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</si>
  <si>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</si>
  <si>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</si>
  <si>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</si>
  <si>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</si>
  <si>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</si>
  <si>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</si>
  <si>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</si>
  <si>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</si>
  <si>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</si>
  <si>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</si>
  <si>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</si>
  <si>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</si>
  <si>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</si>
  <si>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</si>
  <si>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</si>
  <si>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</si>
  <si>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</si>
  <si>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</si>
  <si>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</si>
  <si>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</si>
  <si>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</si>
  <si>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</si>
  <si>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</si>
  <si>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</si>
  <si>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</si>
  <si>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</si>
  <si>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</si>
  <si>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</si>
  <si>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</si>
  <si>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</si>
  <si>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</si>
  <si>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</si>
  <si>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</si>
  <si>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</si>
  <si>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</si>
  <si>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</si>
  <si>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</si>
  <si>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</si>
  <si>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</si>
  <si>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</si>
  <si>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</si>
  <si>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</si>
  <si>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</si>
  <si>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</si>
  <si>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</si>
  <si>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</si>
  <si>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</si>
  <si>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</si>
  <si>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</si>
  <si>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</si>
  <si>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</si>
  <si>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</si>
  <si>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</si>
  <si>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</si>
  <si>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</si>
  <si>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</si>
  <si>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</si>
  <si>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</si>
  <si>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</si>
  <si>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</si>
  <si>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</si>
  <si>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</si>
  <si>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</si>
  <si>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</si>
  <si>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</si>
  <si>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</si>
  <si>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</si>
  <si>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</si>
  <si>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</si>
  <si>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</si>
  <si>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</si>
  <si>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</si>
  <si>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</si>
  <si>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</si>
  <si>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</si>
  <si>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</si>
  <si>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</si>
  <si>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</si>
  <si>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</si>
  <si>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</si>
  <si>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</si>
  <si>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</si>
  <si>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</si>
  <si>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</si>
  <si>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</si>
  <si>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</si>
  <si>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</si>
  <si>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</si>
  <si>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</si>
  <si>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</si>
  <si>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</si>
  <si>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</si>
  <si>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</si>
  <si>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</si>
  <si>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</si>
  <si>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</si>
  <si>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</si>
  <si>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</si>
  <si>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</si>
  <si>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</si>
  <si>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</si>
  <si>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</si>
  <si>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</si>
  <si>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</si>
  <si>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</si>
  <si>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</si>
  <si>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</si>
  <si>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</si>
  <si>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</si>
  <si>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</si>
  <si>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</si>
  <si>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</si>
  <si>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</si>
  <si>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</si>
  <si>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</si>
  <si>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</si>
  <si>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</si>
  <si>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</si>
  <si>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</si>
  <si>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</si>
  <si>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</si>
  <si>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</si>
  <si>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</si>
  <si>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</si>
  <si>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</si>
  <si>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</si>
  <si>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</si>
  <si>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</si>
  <si>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</si>
  <si>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</si>
  <si>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</si>
  <si>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</si>
  <si>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</si>
  <si>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</si>
  <si>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</si>
  <si>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</si>
  <si>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</si>
  <si>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</si>
  <si>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</si>
  <si>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</si>
  <si>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</si>
  <si>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</si>
  <si>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</si>
  <si>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</si>
  <si>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</si>
  <si>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</si>
  <si>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</si>
  <si>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</si>
  <si>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</si>
  <si>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</si>
  <si>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</si>
  <si>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</si>
  <si>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</si>
  <si>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</si>
  <si>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</si>
  <si>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</si>
  <si>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</si>
  <si>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</si>
  <si>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</si>
  <si>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</si>
  <si>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</si>
  <si>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</si>
  <si>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</si>
  <si>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</si>
  <si>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</si>
  <si>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</si>
  <si>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</si>
  <si>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</si>
  <si>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</si>
  <si>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</si>
  <si>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</si>
  <si>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</si>
  <si>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</si>
  <si>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</si>
  <si>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</si>
  <si>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</si>
  <si>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</si>
  <si>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</si>
  <si>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</si>
  <si>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</si>
  <si>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</si>
  <si>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</si>
  <si>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</si>
  <si>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</si>
  <si>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</si>
  <si>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</si>
  <si>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</si>
  <si>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</si>
  <si>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</si>
  <si>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</si>
  <si>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</si>
  <si>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</si>
  <si>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</si>
  <si>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</si>
  <si>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</si>
  <si>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</si>
  <si>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</si>
  <si>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</si>
  <si>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</si>
  <si>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</si>
  <si>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</si>
  <si>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</si>
  <si>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</si>
  <si>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</si>
  <si>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</si>
  <si>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</si>
  <si>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</si>
  <si>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</si>
  <si>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</si>
  <si>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</si>
  <si>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</si>
  <si>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</si>
  <si>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</si>
  <si>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</si>
  <si>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</si>
  <si>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</si>
  <si>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</si>
  <si>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</si>
  <si>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</si>
  <si>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</si>
  <si>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</si>
  <si>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</si>
  <si>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</si>
  <si>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</si>
  <si>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</si>
  <si>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</si>
  <si>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</si>
  <si>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</si>
  <si>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</si>
  <si>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</si>
  <si>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</si>
  <si>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</si>
  <si>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</si>
  <si>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</si>
  <si>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</si>
  <si>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</si>
  <si>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</si>
  <si>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</si>
  <si>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</si>
  <si>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</si>
  <si>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</si>
  <si>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</si>
  <si>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</si>
  <si>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</si>
  <si>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</si>
  <si>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</si>
  <si>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</si>
  <si>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</si>
  <si>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</si>
  <si>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</si>
  <si>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</si>
  <si>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</si>
  <si>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</si>
  <si>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</si>
  <si>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</si>
  <si>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</si>
  <si>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</si>
  <si>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</si>
  <si>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</si>
  <si>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</si>
  <si>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</si>
  <si>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</si>
  <si>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</si>
  <si>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</si>
  <si>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</si>
  <si>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</si>
  <si>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</si>
  <si>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</si>
  <si>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</si>
  <si>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</si>
  <si>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</si>
  <si>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</si>
  <si>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</si>
  <si>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</si>
  <si>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</si>
  <si>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</si>
  <si>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</si>
  <si>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</si>
  <si>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</si>
  <si>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</si>
  <si>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</si>
  <si>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</si>
  <si>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</si>
  <si>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</si>
  <si>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</si>
  <si>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</si>
  <si>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</si>
  <si>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</si>
  <si>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</si>
  <si>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</si>
  <si>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</si>
  <si>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</si>
  <si>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</si>
  <si>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</si>
  <si>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</si>
  <si>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</si>
  <si>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</si>
  <si>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</si>
  <si>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</si>
  <si>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</si>
  <si>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</si>
  <si>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</si>
  <si>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</si>
  <si>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</si>
  <si>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</si>
  <si>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</si>
  <si>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</si>
  <si>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</si>
  <si>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</si>
  <si>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</si>
  <si>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</si>
  <si>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</si>
  <si>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</si>
  <si>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</si>
  <si>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</si>
  <si>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</si>
  <si>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</si>
  <si>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</si>
  <si>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</si>
  <si>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</si>
  <si>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</si>
  <si>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</si>
  <si>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</si>
  <si>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</si>
  <si>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</si>
  <si>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</si>
  <si>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</si>
  <si>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</si>
  <si>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</si>
  <si>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</si>
  <si>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</si>
  <si>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</si>
  <si>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</si>
  <si>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</si>
  <si>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</si>
  <si>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</si>
  <si>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</si>
  <si>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</si>
  <si>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</si>
  <si>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</si>
  <si>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</si>
  <si>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</si>
  <si>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</si>
  <si>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</si>
  <si>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</si>
  <si>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</si>
  <si>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</si>
  <si>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</si>
  <si>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</si>
  <si>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</si>
  <si>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y Bebidas</t>
  </si>
  <si>
    <t>Abastecimiento de la Intitución</t>
  </si>
  <si>
    <t>NA</t>
  </si>
  <si>
    <t>Utensilios de cocina domésticos</t>
  </si>
  <si>
    <t>Suministro de aseo y limpieza</t>
  </si>
  <si>
    <t>Suministro de oficina</t>
  </si>
  <si>
    <t>Materiales  y articulos de oficina parala Intitución</t>
  </si>
  <si>
    <t>Servicio de reparación de intalaciones del INMRD</t>
  </si>
  <si>
    <t>Servicio de reparaciones menores</t>
  </si>
  <si>
    <t>Servicios de mantenimiento o reparaciones de transportes</t>
  </si>
  <si>
    <t>Mantenimiento de vehículos del INMRD</t>
  </si>
  <si>
    <t>Servicio de fumigación para el INMRD</t>
  </si>
  <si>
    <t>Servicio de lavandería</t>
  </si>
  <si>
    <t>Servicio de lavado y planchado de los manteles, banderas y bambalinas</t>
  </si>
  <si>
    <t>Servicios profesionales de ingeniería</t>
  </si>
  <si>
    <t>Servicio Remodelación areas del INMRD</t>
  </si>
  <si>
    <t xml:space="preserve"> Servicio Remodelación areas del INMRD</t>
  </si>
  <si>
    <t>Servicio de elaboración de contratos convenios y actas</t>
  </si>
  <si>
    <t>Servicios legales</t>
  </si>
  <si>
    <t>Formación profesional</t>
  </si>
  <si>
    <t>Capacitación colaboradores del INMRD</t>
  </si>
  <si>
    <t>Facilitador para cursos, talleres, diplomados, charlas</t>
  </si>
  <si>
    <t>Servicio de catering ( comidas y bebidas)</t>
  </si>
  <si>
    <t>Servicio de catering cursos, talleres seminarios INMRD</t>
  </si>
  <si>
    <t>Servicio de catering (comidas y bebidas)</t>
  </si>
  <si>
    <t>Eventos Generales</t>
  </si>
  <si>
    <t>Servicio de catering para eventos INMRD</t>
  </si>
  <si>
    <t>Adquisción de manteles y toallas</t>
  </si>
  <si>
    <t>Mantelería y acabados textiles</t>
  </si>
  <si>
    <t>Ropa</t>
  </si>
  <si>
    <t>Adquisición de uniformes para los empleados de la intitución</t>
  </si>
  <si>
    <t>Adquisición de gorras y poloshirt</t>
  </si>
  <si>
    <t>Servicio de impresión y diagramación diseño gráfico</t>
  </si>
  <si>
    <t>Servicio de impresión y diagramación de libros revistas boletines</t>
  </si>
  <si>
    <t>Combustible</t>
  </si>
  <si>
    <t>Adquisición de tickets de combustible para el INM RD</t>
  </si>
  <si>
    <t>Software</t>
  </si>
  <si>
    <t>Servicio Licencias informáticas</t>
  </si>
  <si>
    <t>Equipos informáticos</t>
  </si>
  <si>
    <t>Laptos</t>
  </si>
  <si>
    <t>Accesorios informáticos</t>
  </si>
  <si>
    <t>Escritura y traducciones</t>
  </si>
  <si>
    <t>Servicio de traducción</t>
  </si>
  <si>
    <t>Boletos aereos</t>
  </si>
  <si>
    <t>Medicamentos</t>
  </si>
  <si>
    <t>Abastecimiento  botiquín primeros auxilios</t>
  </si>
  <si>
    <t xml:space="preserve">Pintura </t>
  </si>
  <si>
    <t xml:space="preserve">Adquisición de pintura y materiales </t>
  </si>
  <si>
    <t>Boletos aereos y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</si>
</sst>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9" fillId="0" borderId="0" xfId="0" applyFont="1"/>
    <xf numFmtId="0" fontId="9" fillId="0" borderId="0" xfId="0" applyFont="1" applyProtection="1">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50">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49"/>
    </tableStyle>
    <tableStyle name="Table Style 2" pivot="0" count="2" xr9:uid="{00000000-0011-0000-FFFF-FFFF01000000}">
      <tableStyleElement type="wholeTable" dxfId="148"/>
      <tableStyleElement type="totalRow" dxfId="147"/>
    </tableStyle>
    <tableStyle name="Table Style 3" pivot="0" count="3" xr9:uid="{00000000-0011-0000-FFFF-FFFF02000000}">
      <tableStyleElement type="lastColumn" dxfId="146"/>
      <tableStyleElement type="firstRowStripe" dxfId="145"/>
      <tableStyleElement type="secondRowStripe" dxfId="144"/>
    </tableStyle>
    <tableStyle name="Table Style 4" pivot="0" count="2" xr9:uid="{00000000-0011-0000-FFFF-FFFF03000000}">
      <tableStyleElement type="firstRowStripe" dxfId="143"/>
      <tableStyleElement type="secondColumnStripe" dxfId="1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1517</xdr:row>
          <xdr:rowOff>0</xdr:rowOff>
        </xdr:from>
        <xdr:to>
          <xdr:col>1</xdr:col>
          <xdr:colOff>457200</xdr:colOff>
          <xdr:row>1518</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22712" name="Button 3256" hidden="1">
              <a:extLst>
                <a:ext uri="{63B3BB69-23CF-44E3-9099-C40C66FF867C}">
                  <a14:compatExt spid="_x0000_s22712"/>
                </a:ext>
                <a:ext uri="{FF2B5EF4-FFF2-40B4-BE49-F238E27FC236}">
                  <a16:creationId xmlns:a16="http://schemas.microsoft.com/office/drawing/2014/main" id="{00000000-0008-0000-0100-0000B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22713" name="Button 3257" hidden="1">
              <a:extLst>
                <a:ext uri="{63B3BB69-23CF-44E3-9099-C40C66FF867C}">
                  <a14:compatExt spid="_x0000_s22713"/>
                </a:ext>
                <a:ext uri="{FF2B5EF4-FFF2-40B4-BE49-F238E27FC236}">
                  <a16:creationId xmlns:a16="http://schemas.microsoft.com/office/drawing/2014/main" id="{00000000-0008-0000-0100-0000B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22714" name="Button 3258" hidden="1">
              <a:extLst>
                <a:ext uri="{63B3BB69-23CF-44E3-9099-C40C66FF867C}">
                  <a14:compatExt spid="_x0000_s22714"/>
                </a:ext>
                <a:ext uri="{FF2B5EF4-FFF2-40B4-BE49-F238E27FC236}">
                  <a16:creationId xmlns:a16="http://schemas.microsoft.com/office/drawing/2014/main" id="{00000000-0008-0000-0100-0000B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3192" name="Button 3736" hidden="1">
              <a:extLst>
                <a:ext uri="{63B3BB69-23CF-44E3-9099-C40C66FF867C}">
                  <a14:compatExt spid="_x0000_s23192"/>
                </a:ext>
                <a:ext uri="{FF2B5EF4-FFF2-40B4-BE49-F238E27FC236}">
                  <a16:creationId xmlns:a16="http://schemas.microsoft.com/office/drawing/2014/main" id="{00000000-0008-0000-0100-00009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3193" name="Button 3737" hidden="1">
              <a:extLst>
                <a:ext uri="{63B3BB69-23CF-44E3-9099-C40C66FF867C}">
                  <a14:compatExt spid="_x0000_s23193"/>
                </a:ext>
                <a:ext uri="{FF2B5EF4-FFF2-40B4-BE49-F238E27FC236}">
                  <a16:creationId xmlns:a16="http://schemas.microsoft.com/office/drawing/2014/main" id="{00000000-0008-0000-0100-00009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3197" name="Button 3741" hidden="1">
              <a:extLst>
                <a:ext uri="{63B3BB69-23CF-44E3-9099-C40C66FF867C}">
                  <a14:compatExt spid="_x0000_s23197"/>
                </a:ext>
                <a:ext uri="{FF2B5EF4-FFF2-40B4-BE49-F238E27FC236}">
                  <a16:creationId xmlns:a16="http://schemas.microsoft.com/office/drawing/2014/main" id="{00000000-0008-0000-0100-00009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3298" name="Button 3842" hidden="1">
              <a:extLst>
                <a:ext uri="{63B3BB69-23CF-44E3-9099-C40C66FF867C}">
                  <a14:compatExt spid="_x0000_s23298"/>
                </a:ext>
                <a:ext uri="{FF2B5EF4-FFF2-40B4-BE49-F238E27FC236}">
                  <a16:creationId xmlns:a16="http://schemas.microsoft.com/office/drawing/2014/main" id="{00000000-0008-0000-0100-00000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3430" name="Button 3974" hidden="1">
              <a:extLst>
                <a:ext uri="{63B3BB69-23CF-44E3-9099-C40C66FF867C}">
                  <a14:compatExt spid="_x0000_s23430"/>
                </a:ext>
                <a:ext uri="{FF2B5EF4-FFF2-40B4-BE49-F238E27FC236}">
                  <a16:creationId xmlns:a16="http://schemas.microsoft.com/office/drawing/2014/main" id="{00000000-0008-0000-0100-00008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569" name="Button 4113"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3570" name="Button 4114" hidden="1">
              <a:extLst>
                <a:ext uri="{63B3BB69-23CF-44E3-9099-C40C66FF867C}">
                  <a14:compatExt spid="_x0000_s23570"/>
                </a:ext>
                <a:ext uri="{FF2B5EF4-FFF2-40B4-BE49-F238E27FC236}">
                  <a16:creationId xmlns:a16="http://schemas.microsoft.com/office/drawing/2014/main" id="{00000000-0008-0000-0100-00001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3571" name="Button 4115" hidden="1">
              <a:extLst>
                <a:ext uri="{63B3BB69-23CF-44E3-9099-C40C66FF867C}">
                  <a14:compatExt spid="_x0000_s23571"/>
                </a:ext>
                <a:ext uri="{FF2B5EF4-FFF2-40B4-BE49-F238E27FC236}">
                  <a16:creationId xmlns:a16="http://schemas.microsoft.com/office/drawing/2014/main" id="{00000000-0008-0000-0100-00001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595" name="Button 4139" hidden="1">
              <a:extLst>
                <a:ext uri="{63B3BB69-23CF-44E3-9099-C40C66FF867C}">
                  <a14:compatExt spid="_x0000_s23595"/>
                </a:ext>
                <a:ext uri="{FF2B5EF4-FFF2-40B4-BE49-F238E27FC236}">
                  <a16:creationId xmlns:a16="http://schemas.microsoft.com/office/drawing/2014/main" id="{00000000-0008-0000-0100-00002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3624" name="Button 4168"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644" name="Button 4188" hidden="1">
              <a:extLst>
                <a:ext uri="{63B3BB69-23CF-44E3-9099-C40C66FF867C}">
                  <a14:compatExt spid="_x0000_s23644"/>
                </a:ext>
                <a:ext uri="{FF2B5EF4-FFF2-40B4-BE49-F238E27FC236}">
                  <a16:creationId xmlns:a16="http://schemas.microsoft.com/office/drawing/2014/main" id="{00000000-0008-0000-0100-00005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3645" name="Button 4189" hidden="1">
              <a:extLst>
                <a:ext uri="{63B3BB69-23CF-44E3-9099-C40C66FF867C}">
                  <a14:compatExt spid="_x0000_s23645"/>
                </a:ext>
                <a:ext uri="{FF2B5EF4-FFF2-40B4-BE49-F238E27FC236}">
                  <a16:creationId xmlns:a16="http://schemas.microsoft.com/office/drawing/2014/main"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689" name="Button 4233"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753" name="Button 4297" hidden="1">
              <a:extLst>
                <a:ext uri="{63B3BB69-23CF-44E3-9099-C40C66FF867C}">
                  <a14:compatExt spid="_x0000_s23753"/>
                </a:ext>
                <a:ext uri="{FF2B5EF4-FFF2-40B4-BE49-F238E27FC236}">
                  <a16:creationId xmlns:a16="http://schemas.microsoft.com/office/drawing/2014/main" id="{00000000-0008-0000-0100-0000C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754" name="Button 4298"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23766" name="Button 4310"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3785" name="Button 4329" hidden="1">
              <a:extLst>
                <a:ext uri="{63B3BB69-23CF-44E3-9099-C40C66FF867C}">
                  <a14:compatExt spid="_x0000_s23785"/>
                </a:ext>
                <a:ext uri="{FF2B5EF4-FFF2-40B4-BE49-F238E27FC236}">
                  <a16:creationId xmlns:a16="http://schemas.microsoft.com/office/drawing/2014/main" id="{00000000-0008-0000-0100-0000E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3786" name="Button 4330"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3787" name="Button 4331" hidden="1">
              <a:extLst>
                <a:ext uri="{63B3BB69-23CF-44E3-9099-C40C66FF867C}">
                  <a14:compatExt spid="_x0000_s23787"/>
                </a:ext>
                <a:ext uri="{FF2B5EF4-FFF2-40B4-BE49-F238E27FC236}">
                  <a16:creationId xmlns:a16="http://schemas.microsoft.com/office/drawing/2014/main" id="{00000000-0008-0000-0100-0000E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3820" name="Button 4364" hidden="1">
              <a:extLst>
                <a:ext uri="{63B3BB69-23CF-44E3-9099-C40C66FF867C}">
                  <a14:compatExt spid="_x0000_s23820"/>
                </a:ext>
                <a:ext uri="{FF2B5EF4-FFF2-40B4-BE49-F238E27FC236}">
                  <a16:creationId xmlns:a16="http://schemas.microsoft.com/office/drawing/2014/main" id="{00000000-0008-0000-0100-00000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3822" name="Button 4366"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3824" name="Button 4368" hidden="1">
              <a:extLst>
                <a:ext uri="{63B3BB69-23CF-44E3-9099-C40C66FF867C}">
                  <a14:compatExt spid="_x0000_s23824"/>
                </a:ext>
                <a:ext uri="{FF2B5EF4-FFF2-40B4-BE49-F238E27FC236}">
                  <a16:creationId xmlns:a16="http://schemas.microsoft.com/office/drawing/2014/main" id="{00000000-0008-0000-0100-00001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3850" name="Button 4394" hidden="1">
              <a:extLst>
                <a:ext uri="{63B3BB69-23CF-44E3-9099-C40C66FF867C}">
                  <a14:compatExt spid="_x0000_s23850"/>
                </a:ext>
                <a:ext uri="{FF2B5EF4-FFF2-40B4-BE49-F238E27FC236}">
                  <a16:creationId xmlns:a16="http://schemas.microsoft.com/office/drawing/2014/main" id="{00000000-0008-0000-0100-00002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851" name="Button 4395" hidden="1">
              <a:extLst>
                <a:ext uri="{63B3BB69-23CF-44E3-9099-C40C66FF867C}">
                  <a14:compatExt spid="_x0000_s23851"/>
                </a:ext>
                <a:ext uri="{FF2B5EF4-FFF2-40B4-BE49-F238E27FC236}">
                  <a16:creationId xmlns:a16="http://schemas.microsoft.com/office/drawing/2014/main" id="{00000000-0008-0000-0100-00002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3863" name="Button 4407"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864" name="Button 4408"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866" name="Button 4410"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3867" name="Button 4411" hidden="1">
              <a:extLst>
                <a:ext uri="{63B3BB69-23CF-44E3-9099-C40C66FF867C}">
                  <a14:compatExt spid="_x0000_s23867"/>
                </a:ext>
                <a:ext uri="{FF2B5EF4-FFF2-40B4-BE49-F238E27FC236}">
                  <a16:creationId xmlns:a16="http://schemas.microsoft.com/office/drawing/2014/main" id="{00000000-0008-0000-0100-00003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869" name="Button 4413"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3889" name="Button 4433" hidden="1">
              <a:extLst>
                <a:ext uri="{63B3BB69-23CF-44E3-9099-C40C66FF867C}">
                  <a14:compatExt spid="_x0000_s23889"/>
                </a:ext>
                <a:ext uri="{FF2B5EF4-FFF2-40B4-BE49-F238E27FC236}">
                  <a16:creationId xmlns:a16="http://schemas.microsoft.com/office/drawing/2014/main" id="{00000000-0008-0000-0100-00005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3890" name="Button 4434" hidden="1">
              <a:extLst>
                <a:ext uri="{63B3BB69-23CF-44E3-9099-C40C66FF867C}">
                  <a14:compatExt spid="_x0000_s23890"/>
                </a:ext>
                <a:ext uri="{FF2B5EF4-FFF2-40B4-BE49-F238E27FC236}">
                  <a16:creationId xmlns:a16="http://schemas.microsoft.com/office/drawing/2014/main" id="{00000000-0008-0000-0100-00005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3891" name="Button 4435" hidden="1">
              <a:extLst>
                <a:ext uri="{63B3BB69-23CF-44E3-9099-C40C66FF867C}">
                  <a14:compatExt spid="_x0000_s23891"/>
                </a:ext>
                <a:ext uri="{FF2B5EF4-FFF2-40B4-BE49-F238E27FC236}">
                  <a16:creationId xmlns:a16="http://schemas.microsoft.com/office/drawing/2014/main" id="{00000000-0008-0000-0100-00005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3921" name="Button 4465"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3922" name="Button 4466" hidden="1">
              <a:extLst>
                <a:ext uri="{63B3BB69-23CF-44E3-9099-C40C66FF867C}">
                  <a14:compatExt spid="_x0000_s23922"/>
                </a:ext>
                <a:ext uri="{FF2B5EF4-FFF2-40B4-BE49-F238E27FC236}">
                  <a16:creationId xmlns:a16="http://schemas.microsoft.com/office/drawing/2014/main" id="{00000000-0008-0000-0100-00007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3935" name="Button 4479" hidden="1">
              <a:extLst>
                <a:ext uri="{63B3BB69-23CF-44E3-9099-C40C66FF867C}">
                  <a14:compatExt spid="_x0000_s23935"/>
                </a:ext>
                <a:ext uri="{FF2B5EF4-FFF2-40B4-BE49-F238E27FC236}">
                  <a16:creationId xmlns:a16="http://schemas.microsoft.com/office/drawing/2014/main" id="{00000000-0008-0000-0100-00007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3936" name="Button 4480" hidden="1">
              <a:extLst>
                <a:ext uri="{63B3BB69-23CF-44E3-9099-C40C66FF867C}">
                  <a14:compatExt spid="_x0000_s23936"/>
                </a:ext>
                <a:ext uri="{FF2B5EF4-FFF2-40B4-BE49-F238E27FC236}">
                  <a16:creationId xmlns:a16="http://schemas.microsoft.com/office/drawing/2014/main" id="{00000000-0008-0000-0100-00008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3937" name="Button 4481" hidden="1">
              <a:extLst>
                <a:ext uri="{63B3BB69-23CF-44E3-9099-C40C66FF867C}">
                  <a14:compatExt spid="_x0000_s23937"/>
                </a:ext>
                <a:ext uri="{FF2B5EF4-FFF2-40B4-BE49-F238E27FC236}">
                  <a16:creationId xmlns:a16="http://schemas.microsoft.com/office/drawing/2014/main" id="{00000000-0008-0000-0100-00008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3938" name="Button 4482"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3939" name="Button 4483"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3961" name="Button 4505"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3962" name="Button 4506" hidden="1">
              <a:extLst>
                <a:ext uri="{63B3BB69-23CF-44E3-9099-C40C66FF867C}">
                  <a14:compatExt spid="_x0000_s23962"/>
                </a:ext>
                <a:ext uri="{FF2B5EF4-FFF2-40B4-BE49-F238E27FC236}">
                  <a16:creationId xmlns:a16="http://schemas.microsoft.com/office/drawing/2014/main" id="{00000000-0008-0000-0100-00009A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3969" name="Button 4513" hidden="1">
              <a:extLst>
                <a:ext uri="{63B3BB69-23CF-44E3-9099-C40C66FF867C}">
                  <a14:compatExt spid="_x0000_s23969"/>
                </a:ext>
                <a:ext uri="{FF2B5EF4-FFF2-40B4-BE49-F238E27FC236}">
                  <a16:creationId xmlns:a16="http://schemas.microsoft.com/office/drawing/2014/main" id="{00000000-0008-0000-0100-0000A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3970" name="Button 4514" hidden="1">
              <a:extLst>
                <a:ext uri="{63B3BB69-23CF-44E3-9099-C40C66FF867C}">
                  <a14:compatExt spid="_x0000_s23970"/>
                </a:ext>
                <a:ext uri="{FF2B5EF4-FFF2-40B4-BE49-F238E27FC236}">
                  <a16:creationId xmlns:a16="http://schemas.microsoft.com/office/drawing/2014/main" id="{00000000-0008-0000-0100-0000A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3971" name="Button 4515" hidden="1">
              <a:extLst>
                <a:ext uri="{63B3BB69-23CF-44E3-9099-C40C66FF867C}">
                  <a14:compatExt spid="_x0000_s23971"/>
                </a:ext>
                <a:ext uri="{FF2B5EF4-FFF2-40B4-BE49-F238E27FC236}">
                  <a16:creationId xmlns:a16="http://schemas.microsoft.com/office/drawing/2014/main" id="{00000000-0008-0000-0100-0000A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3972" name="Button 4516" hidden="1">
              <a:extLst>
                <a:ext uri="{63B3BB69-23CF-44E3-9099-C40C66FF867C}">
                  <a14:compatExt spid="_x0000_s23972"/>
                </a:ext>
                <a:ext uri="{FF2B5EF4-FFF2-40B4-BE49-F238E27FC236}">
                  <a16:creationId xmlns:a16="http://schemas.microsoft.com/office/drawing/2014/main" id="{00000000-0008-0000-0100-0000A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973" name="Button 4517" hidden="1">
              <a:extLst>
                <a:ext uri="{63B3BB69-23CF-44E3-9099-C40C66FF867C}">
                  <a14:compatExt spid="_x0000_s23973"/>
                </a:ext>
                <a:ext uri="{FF2B5EF4-FFF2-40B4-BE49-F238E27FC236}">
                  <a16:creationId xmlns:a16="http://schemas.microsoft.com/office/drawing/2014/main" id="{00000000-0008-0000-0100-0000A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3974" name="Button 4518" hidden="1">
              <a:extLst>
                <a:ext uri="{63B3BB69-23CF-44E3-9099-C40C66FF867C}">
                  <a14:compatExt spid="_x0000_s23974"/>
                </a:ext>
                <a:ext uri="{FF2B5EF4-FFF2-40B4-BE49-F238E27FC236}">
                  <a16:creationId xmlns:a16="http://schemas.microsoft.com/office/drawing/2014/main" id="{00000000-0008-0000-0100-0000A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3975" name="Button 4519" hidden="1">
              <a:extLst>
                <a:ext uri="{63B3BB69-23CF-44E3-9099-C40C66FF867C}">
                  <a14:compatExt spid="_x0000_s23975"/>
                </a:ext>
                <a:ext uri="{FF2B5EF4-FFF2-40B4-BE49-F238E27FC236}">
                  <a16:creationId xmlns:a16="http://schemas.microsoft.com/office/drawing/2014/main" id="{00000000-0008-0000-0100-0000A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3976" name="Button 4520"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979" name="Button 4523" hidden="1">
              <a:extLst>
                <a:ext uri="{63B3BB69-23CF-44E3-9099-C40C66FF867C}">
                  <a14:compatExt spid="_x0000_s23979"/>
                </a:ext>
                <a:ext uri="{FF2B5EF4-FFF2-40B4-BE49-F238E27FC236}">
                  <a16:creationId xmlns:a16="http://schemas.microsoft.com/office/drawing/2014/main" id="{00000000-0008-0000-0100-0000A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984" name="Button 4528"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3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240:F265" totalsRowShown="0">
  <autoFilter ref="A240:F265"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275:F300" totalsRowShown="0">
  <autoFilter ref="A275:F300"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310:F334" totalsRowShown="0">
  <autoFilter ref="A310:F334"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344:F375" totalsRowShown="0">
  <autoFilter ref="A344:F375"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385:F411" totalsRowShown="0">
  <autoFilter ref="A385:F411" xr:uid="{00000000-0009-0000-0100-00000F000000}"/>
  <tableColumns count="6">
    <tableColumn id="1" xr3:uid="{00000000-0010-0000-0D00-000001000000}" name="CÓDIGO CATÁLOGO" dataDxfId="126"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421:F449" totalsRowShown="0">
  <autoFilter ref="A421:F449" xr:uid="{00000000-0009-0000-0100-000010000000}"/>
  <tableColumns count="6">
    <tableColumn id="1" xr3:uid="{00000000-0010-0000-0E00-000001000000}" name="CÓDIGO CATÁLOGO" dataDxfId="125"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459:F486" totalsRowShown="0">
  <autoFilter ref="A459:F486" xr:uid="{00000000-0009-0000-0100-000011000000}"/>
  <tableColumns count="6">
    <tableColumn id="1" xr3:uid="{00000000-0010-0000-0F00-000001000000}" name="CÓDIGO CATÁLOGO" dataDxfId="124"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496:F497" totalsRowShown="0">
  <autoFilter ref="A496:F497"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507:F512" totalsRowShown="0">
  <autoFilter ref="A507:F512"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522:F527" totalsRowShown="0">
  <autoFilter ref="A522:F527" xr:uid="{00000000-0009-0000-0100-000014000000}"/>
  <tableColumns count="6">
    <tableColumn id="1" xr3:uid="{00000000-0010-0000-1200-000001000000}" name="CÓDIGO CATÁLOGO" dataDxfId="123"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dataDxfId="122" dataCellStyle="ArticleBody"/>
    <tableColumn id="4" xr3:uid="{00000000-0010-0000-1200-000004000000}" name="CANTIDAD TOTAL ESTIMADA" dataDxfId="121" dataCellStyle="ArticleBody"/>
    <tableColumn id="5" xr3:uid="{00000000-0010-0000-1200-000005000000}" name="PRECIO UNITARIO ESTIMADO" dataDxfId="120" dataCellStyle="ArticleBody_currency"/>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47:F71" totalsRowShown="0">
  <autoFilter ref="A47:F71" xr:uid="{00000000-0009-0000-0100-000001000000}"/>
  <tableColumns count="6">
    <tableColumn id="1" xr3:uid="{00000000-0010-0000-0100-000001000000}" name="CÓDIGO CATÁLOGO" dataDxfId="141"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140" dataCellStyle="ArticleBody_text"/>
    <tableColumn id="4" xr3:uid="{00000000-0010-0000-0100-000004000000}" name="CANTIDAD TOTAL ESTIMADA" dataDxfId="139" dataCellStyle="ArticleBody"/>
    <tableColumn id="5" xr3:uid="{00000000-0010-0000-0100-000005000000}" name="PRECIO UNITARIO ESTIMADO" dataDxfId="138" dataCellStyle="ArticleBody_currency"/>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537:F542" totalsRowShown="0">
  <autoFilter ref="A537:F542" xr:uid="{00000000-0009-0000-0100-000015000000}"/>
  <tableColumns count="6">
    <tableColumn id="1" xr3:uid="{00000000-0010-0000-1300-000001000000}" name="CÓDIGO CATÁLOGO" dataDxfId="119"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118" dataCellStyle="ArticleBody"/>
    <tableColumn id="4" xr3:uid="{00000000-0010-0000-1300-000004000000}" name="CANTIDAD TOTAL ESTIMADA" dataDxfId="117" dataCellStyle="ArticleBody"/>
    <tableColumn id="5" xr3:uid="{00000000-0010-0000-1300-000005000000}" name="PRECIO UNITARIO ESTIMADO" dataDxfId="116" dataCellStyle="ArticleBody_currency"/>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552:F558" totalsRowShown="0">
  <autoFilter ref="A552:F558" xr:uid="{00000000-0009-0000-0100-000017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568:F574" totalsRowShown="0">
  <autoFilter ref="A568:F574" xr:uid="{00000000-0009-0000-0100-000018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dataDxfId="115" dataCellStyle="ArticleBody"/>
    <tableColumn id="4" xr3:uid="{00000000-0010-0000-1500-000004000000}" name="CANTIDAD TOTAL ESTIMADA" dataDxfId="114" dataCellStyle="ArticleBody"/>
    <tableColumn id="5" xr3:uid="{00000000-0010-0000-1500-000005000000}" name="PRECIO UNITARIO ESTIMADO" dataDxfId="113" dataCellStyle="ArticleBody_currency"/>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584:F590" totalsRowShown="0">
  <autoFilter ref="A584:F590"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dataDxfId="112" dataCellStyle="ArticleBody"/>
    <tableColumn id="4" xr3:uid="{00000000-0010-0000-1600-000004000000}" name="CANTIDAD TOTAL ESTIMADA" dataDxfId="111" dataCellStyle="ArticleBody"/>
    <tableColumn id="5" xr3:uid="{00000000-0010-0000-1600-000005000000}" name="PRECIO UNITARIO ESTIMADO" dataDxfId="110" dataCellStyle="ArticleBody_currency"/>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600:F606" totalsRowShown="0">
  <autoFilter ref="A600:F606" xr:uid="{00000000-0009-0000-0100-00001A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616:F617" totalsRowShown="0">
  <autoFilter ref="A616:F617" xr:uid="{00000000-0009-0000-0100-00001B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627:F628" totalsRowShown="0">
  <autoFilter ref="A627:F628" xr:uid="{00000000-0009-0000-0100-00001C000000}"/>
  <tableColumns count="6">
    <tableColumn id="1" xr3:uid="{00000000-0010-0000-1900-000001000000}" name="CÓDIGO CATÁLOGO" dataDxfId="109"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638:F639" totalsRowShown="0">
  <autoFilter ref="A638:F639" xr:uid="{00000000-0009-0000-0100-00001D000000}"/>
  <tableColumns count="6">
    <tableColumn id="1" xr3:uid="{00000000-0010-0000-1A00-000001000000}" name="CÓDIGO CATÁLOGO" dataDxfId="108" dataCellStyle="ArticleBody"/>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649:F650" totalsRowShown="0">
  <autoFilter ref="A649:F650" xr:uid="{00000000-0009-0000-0100-00001E000000}"/>
  <tableColumns count="6">
    <tableColumn id="1" xr3:uid="{00000000-0010-0000-1B00-000001000000}" name="CÓDIGO CATÁLOGO" dataDxfId="107"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660:F661" totalsRowShown="0">
  <autoFilter ref="A660:F661" xr:uid="{00000000-0009-0000-0100-00001F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81:F101" totalsRowShown="0">
  <autoFilter ref="A81:F101" xr:uid="{00000000-0009-0000-0100-000002000000}"/>
  <tableColumns count="6">
    <tableColumn id="1" xr3:uid="{00000000-0010-0000-0200-000001000000}" name="CÓDIGO CATÁLOGO" dataDxfId="137"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136" dataCellStyle="ArticleBody_text"/>
    <tableColumn id="4" xr3:uid="{00000000-0010-0000-0200-000004000000}" name="CANTIDAD TOTAL ESTIMADA" dataDxfId="135" dataCellStyle="ArticleBody"/>
    <tableColumn id="5" xr3:uid="{00000000-0010-0000-0200-000005000000}" name="PRECIO UNITARIO ESTIMADO" dataDxfId="134" dataCellStyle="ArticleBody_currency"/>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671:F672" totalsRowShown="0">
  <autoFilter ref="A671:F672" xr:uid="{00000000-0009-0000-0100-000020000000}"/>
  <tableColumns count="6">
    <tableColumn id="1" xr3:uid="{00000000-0010-0000-1D00-000001000000}" name="CÓDIGO CATÁLOGO" dataDxfId="106"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4" displayName="Table334" ref="A682:F683" totalsRowShown="0">
  <autoFilter ref="A682:F683" xr:uid="{00000000-0009-0000-0100-000021000000}"/>
  <tableColumns count="6">
    <tableColumn id="1" xr3:uid="{00000000-0010-0000-1E00-000001000000}" name="CÓDIGO CATÁLOGO" dataDxfId="105"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693:F694" totalsRowShown="0">
  <autoFilter ref="A693:F694" xr:uid="{00000000-0009-0000-0100-000022000000}"/>
  <tableColumns count="6">
    <tableColumn id="1" xr3:uid="{00000000-0010-0000-1F00-000001000000}" name="CÓDIGO CATÁLOGO" dataDxfId="104"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Table323" displayName="Table323" ref="A704:F705" totalsRowShown="0">
  <autoFilter ref="A704:F705" xr:uid="{00000000-0009-0000-0100-000016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715:F716" totalsRowShown="0">
  <autoFilter ref="A715:F716" xr:uid="{00000000-0009-0000-0100-000023000000}"/>
  <tableColumns count="6">
    <tableColumn id="1" xr3:uid="{00000000-0010-0000-2100-000001000000}" name="CÓDIGO CATÁLOGO" dataDxfId="103"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dataDxfId="102" dataCellStyle="ArticleBody"/>
    <tableColumn id="4" xr3:uid="{00000000-0010-0000-2100-000004000000}" name="CANTIDAD TOTAL ESTIMADA" dataDxfId="101" dataCellStyle="ArticleBody"/>
    <tableColumn id="5" xr3:uid="{00000000-0010-0000-2100-000005000000}" name="PRECIO UNITARIO ESTIMADO" dataDxfId="100" dataCellStyle="ArticleBody_currency"/>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726:F728" totalsRowShown="0">
  <autoFilter ref="A726:F728"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738:F739" totalsRowShown="0">
  <autoFilter ref="A738:F739" xr:uid="{00000000-0009-0000-0100-000025000000}"/>
  <tableColumns count="6">
    <tableColumn id="1" xr3:uid="{00000000-0010-0000-2300-000001000000}" name="CÓDIGO CATÁLOGO" dataDxfId="99"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749:F750" totalsRowShown="0">
  <autoFilter ref="A749:F750"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760:F761" totalsRowShown="0">
  <autoFilter ref="A760:F761" xr:uid="{00000000-0009-0000-0100-000028000000}"/>
  <tableColumns count="6">
    <tableColumn id="1" xr3:uid="{00000000-0010-0000-2500-000001000000}" name="CÓDIGO CATÁLOGO" dataDxfId="98"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342" displayName="Table342" ref="A771:F772" totalsRowShown="0">
  <autoFilter ref="A771:F772" xr:uid="{00000000-0009-0000-0100-000029000000}"/>
  <tableColumns count="6">
    <tableColumn id="1" xr3:uid="{00000000-0010-0000-2600-000001000000}" name="CÓDIGO CATÁLOGO" dataDxfId="97"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111:F131" totalsRowShown="0">
  <autoFilter ref="A111:F131" xr:uid="{00000000-0009-0000-0100-000005000000}"/>
  <tableColumns count="6">
    <tableColumn id="1" xr3:uid="{00000000-0010-0000-0300-000001000000}" name="CÓDIGO CATÁLOGO" dataDxfId="133"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132" dataCellStyle="ArticleBody_text"/>
    <tableColumn id="4" xr3:uid="{00000000-0010-0000-0300-000004000000}" name="CANTIDAD TOTAL ESTIMADA" dataDxfId="131" dataCellStyle="ArticleBody"/>
    <tableColumn id="5" xr3:uid="{00000000-0010-0000-0300-000005000000}" name="PRECIO UNITARIO ESTIMADO" dataDxfId="130" dataCellStyle="ArticleBody_currency"/>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343" displayName="Table343" ref="A782:F783" totalsRowShown="0">
  <autoFilter ref="A782:F783" xr:uid="{00000000-0009-0000-0100-00002A000000}"/>
  <tableColumns count="6">
    <tableColumn id="1" xr3:uid="{00000000-0010-0000-2700-000001000000}" name="CÓDIGO CATÁLOGO" dataDxfId="96"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dataDxfId="95" dataCellStyle="ArticleBody"/>
    <tableColumn id="4" xr3:uid="{00000000-0010-0000-2700-000004000000}" name="CANTIDAD TOTAL ESTIMADA" dataDxfId="94" dataCellStyle="ArticleBody"/>
    <tableColumn id="5" xr3:uid="{00000000-0010-0000-2700-000005000000}" name="PRECIO UNITARIO ESTIMADO" dataDxfId="93" dataCellStyle="ArticleBody_currency"/>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344" displayName="Table344" ref="A793:F797" totalsRowShown="0">
  <autoFilter ref="A793:F797" xr:uid="{00000000-0009-0000-0100-00002B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e345" displayName="Table345" ref="A807:F815" totalsRowShown="0">
  <autoFilter ref="A807:F815" xr:uid="{00000000-0009-0000-0100-00002C000000}"/>
  <tableColumns count="6">
    <tableColumn id="1" xr3:uid="{00000000-0010-0000-2900-000001000000}" name="CÓDIGO CATÁLOGO" dataDxfId="92"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dataDxfId="91" dataCellStyle="ArticleBody"/>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346" displayName="Table346" ref="A825:F841" totalsRowShown="0">
  <autoFilter ref="A825:F841" xr:uid="{00000000-0009-0000-0100-00002D000000}"/>
  <tableColumns count="6">
    <tableColumn id="1" xr3:uid="{00000000-0010-0000-2A00-000001000000}" name="CÓDIGO CATÁLOGO" dataDxfId="90" dataCellStyle="ArticleBody"/>
    <tableColumn id="2" xr3:uid="{00000000-0010-0000-2A00-000002000000}" name="ARTÍCULO">
      <calculatedColumnFormula>IFERROR(INDEX(UNSPSCDes,MATCH(INDIRECT(ADDRESS(ROW(),COLUMN()-1,4)),UNSPSCCode,0)),"")</calculatedColumnFormula>
    </tableColumn>
    <tableColumn id="3" xr3:uid="{00000000-0010-0000-2A00-000003000000}" name="UNIDAD DE MEDIDA" dataDxfId="89" dataCellStyle="ArticleBody"/>
    <tableColumn id="4" xr3:uid="{00000000-0010-0000-2A00-000004000000}" name="CANTIDAD TOTAL ESTIMADA" dataDxfId="88" dataCellStyle="ArticleBody"/>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347" displayName="Table347" ref="A851:F855" totalsRowShown="0">
  <autoFilter ref="A851:F855" xr:uid="{00000000-0009-0000-0100-00002E000000}"/>
  <tableColumns count="6">
    <tableColumn id="1" xr3:uid="{00000000-0010-0000-2B00-000001000000}" name="CÓDIGO CATÁLOGO" dataDxfId="87" dataCellStyle="ArticleBody"/>
    <tableColumn id="2" xr3:uid="{00000000-0010-0000-2B00-000002000000}" name="ARTÍCULO">
      <calculatedColumnFormula>IFERROR(INDEX(UNSPSCDes,MATCH(INDIRECT(ADDRESS(ROW(),COLUMN()-1,4)),UNSPSCCode,0)),"")</calculatedColumnFormula>
    </tableColumn>
    <tableColumn id="3" xr3:uid="{00000000-0010-0000-2B00-000003000000}" name="UNIDAD DE MEDIDA" dataDxfId="86" dataCellStyle="ArticleBody"/>
    <tableColumn id="4" xr3:uid="{00000000-0010-0000-2B00-000004000000}" name="CANTIDAD TOTAL ESTIMADA" dataDxfId="85" dataCellStyle="ArticleBody"/>
    <tableColumn id="5" xr3:uid="{00000000-0010-0000-2B00-000005000000}" name="PRECIO UNITARIO ESTIMADO" dataDxfId="84" dataCellStyle="ArticleBody_currency"/>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348" displayName="Table348" ref="A865:F874" totalsRowShown="0">
  <autoFilter ref="A865:F874" xr:uid="{00000000-0009-0000-0100-00002F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dataDxfId="83" dataCellStyle="ArticleBody"/>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349" displayName="Table349" ref="A884:F894" totalsRowShown="0">
  <autoFilter ref="A884:F894" xr:uid="{00000000-0009-0000-0100-000030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350" displayName="Table350" ref="A904:F914" totalsRowShown="0">
  <autoFilter ref="A904:F914" xr:uid="{00000000-0009-0000-0100-000031000000}"/>
  <tableColumns count="6">
    <tableColumn id="1" xr3:uid="{00000000-0010-0000-2E00-000001000000}" name="CÓDIGO CATÁLOGO" dataDxfId="82"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81" dataCellStyle="ArticleBody"/>
    <tableColumn id="4" xr3:uid="{00000000-0010-0000-2E00-000004000000}" name="CANTIDAD TOTAL ESTIMADA" dataDxfId="80" dataCellStyle="ArticleBody"/>
    <tableColumn id="5" xr3:uid="{00000000-0010-0000-2E00-000005000000}" name="PRECIO UNITARIO ESTIMADO" dataDxfId="79" dataCellStyle="ArticleBody_currency"/>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e351" displayName="Table351" ref="A924:F934" totalsRowShown="0">
  <autoFilter ref="A924:F934" xr:uid="{00000000-0009-0000-0100-000032000000}"/>
  <tableColumns count="6">
    <tableColumn id="1" xr3:uid="{00000000-0010-0000-2F00-000001000000}" name="CÓDIGO CATÁLOGO" dataDxfId="78"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77" dataCellStyle="ArticleBody"/>
    <tableColumn id="4" xr3:uid="{00000000-0010-0000-2F00-000004000000}" name="CANTIDAD TOTAL ESTIMADA" dataDxfId="76" dataCellStyle="ArticleBody"/>
    <tableColumn id="5" xr3:uid="{00000000-0010-0000-2F00-000005000000}" name="PRECIO UNITARIO ESTIMADO" dataDxfId="75" dataCellStyle="ArticleBody_currency"/>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e352" displayName="Table352" ref="A944:F952" totalsRowShown="0">
  <autoFilter ref="A944:F952" xr:uid="{00000000-0009-0000-0100-000033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dataDxfId="74" dataCellStyle="ArticleBody"/>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141:F150" totalsRowShown="0">
  <autoFilter ref="A141:F150"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353" displayName="Table353" ref="A962:F970" totalsRowShown="0">
  <autoFilter ref="A962:F970" xr:uid="{00000000-0009-0000-0100-000034000000}"/>
  <tableColumns count="6">
    <tableColumn id="1" xr3:uid="{00000000-0010-0000-3100-000001000000}" name="CÓDIGO CATÁLOGO" dataDxfId="73" dataCellStyle="ArticleBody"/>
    <tableColumn id="2" xr3:uid="{00000000-0010-0000-3100-000002000000}" name="ARTÍCULO">
      <calculatedColumnFormula>IFERROR(INDEX(UNSPSCDes,MATCH(INDIRECT(ADDRESS(ROW(),COLUMN()-1,4)),UNSPSCCode,0)),"")</calculatedColumnFormula>
    </tableColumn>
    <tableColumn id="3" xr3:uid="{00000000-0010-0000-3100-000003000000}" name="UNIDAD DE MEDIDA" dataDxfId="72" dataCellStyle="ArticleBody"/>
    <tableColumn id="4" xr3:uid="{00000000-0010-0000-3100-000004000000}" name="CANTIDAD TOTAL ESTIMADA" dataDxfId="71" dataCellStyle="ArticleBody"/>
    <tableColumn id="5" xr3:uid="{00000000-0010-0000-3100-000005000000}" name="PRECIO UNITARIO ESTIMADO" dataDxfId="70" dataCellStyle="ArticleBody_currency"/>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e354" displayName="Table354" ref="A980:F991" totalsRowShown="0">
  <autoFilter ref="A980:F991" xr:uid="{00000000-0009-0000-0100-000035000000}"/>
  <tableColumns count="6">
    <tableColumn id="1" xr3:uid="{00000000-0010-0000-3200-000001000000}" name="CÓDIGO CATÁLOGO" dataDxfId="69"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68" dataCellStyle="ArticleBody"/>
    <tableColumn id="4" xr3:uid="{00000000-0010-0000-3200-000004000000}" name="CANTIDAD TOTAL ESTIMADA" dataDxfId="67" dataCellStyle="ArticleBody"/>
    <tableColumn id="5" xr3:uid="{00000000-0010-0000-3200-000005000000}" name="PRECIO UNITARIO ESTIMADO" dataDxfId="66" dataCellStyle="ArticleBody_currency"/>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e355" displayName="Table355" ref="A1001:F1002" totalsRowShown="0">
  <autoFilter ref="A1001:F1002" xr:uid="{00000000-0009-0000-0100-000036000000}"/>
  <tableColumns count="6">
    <tableColumn id="1" xr3:uid="{00000000-0010-0000-3300-000001000000}" name="CÓDIGO CATÁLOGO" dataDxfId="65"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e356" displayName="Table356" ref="A1012:F1015" totalsRowShown="0">
  <autoFilter ref="A1012:F1015" xr:uid="{00000000-0009-0000-0100-000037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le357" displayName="Table357" ref="A1025:F1028" totalsRowShown="0">
  <autoFilter ref="A1025:F1028" xr:uid="{00000000-0009-0000-0100-000038000000}"/>
  <tableColumns count="6">
    <tableColumn id="1" xr3:uid="{00000000-0010-0000-3500-000001000000}" name="CÓDIGO CATÁLOGO" dataDxfId="64" dataCellStyle="ArticleBody"/>
    <tableColumn id="2" xr3:uid="{00000000-0010-0000-3500-000002000000}" name="ARTÍCULO">
      <calculatedColumnFormula>IFERROR(INDEX(UNSPSCDes,MATCH(INDIRECT(ADDRESS(ROW(),COLUMN()-1,4)),UNSPSCCode,0)),"")</calculatedColumnFormula>
    </tableColumn>
    <tableColumn id="3" xr3:uid="{00000000-0010-0000-3500-000003000000}" name="UNIDAD DE MEDIDA" dataDxfId="63" dataCellStyle="ArticleBody"/>
    <tableColumn id="4" xr3:uid="{00000000-0010-0000-3500-000004000000}" name="CANTIDAD TOTAL ESTIMADA" dataDxfId="62" dataCellStyle="ArticleBody"/>
    <tableColumn id="5" xr3:uid="{00000000-0010-0000-3500-000005000000}" name="PRECIO UNITARIO ESTIMADO" dataDxfId="61" dataCellStyle="ArticleBody_currency"/>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able358" displayName="Table358" ref="A1038:F1041" totalsRowShown="0">
  <autoFilter ref="A1038:F1041" xr:uid="{00000000-0009-0000-0100-000039000000}"/>
  <tableColumns count="6">
    <tableColumn id="1" xr3:uid="{00000000-0010-0000-3600-000001000000}" name="CÓDIGO CATÁLOGO" dataDxfId="60"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dataDxfId="59" dataCellStyle="ArticleBody"/>
    <tableColumn id="4" xr3:uid="{00000000-0010-0000-3600-000004000000}" name="CANTIDAD TOTAL ESTIMADA" dataDxfId="58" dataCellStyle="ArticleBody"/>
    <tableColumn id="5" xr3:uid="{00000000-0010-0000-3600-000005000000}" name="PRECIO UNITARIO ESTIMADO" dataDxfId="57" dataCellStyle="ArticleBody_currency"/>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able359" displayName="Table359" ref="A1051:F1054" totalsRowShown="0">
  <autoFilter ref="A1051:F1054" xr:uid="{00000000-0009-0000-0100-00003A000000}"/>
  <tableColumns count="6">
    <tableColumn id="1" xr3:uid="{00000000-0010-0000-3700-000001000000}" name="CÓDIGO CATÁLOGO" dataDxfId="56"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dataDxfId="55" dataCellStyle="ArticleBody"/>
    <tableColumn id="4" xr3:uid="{00000000-0010-0000-3700-000004000000}" name="CANTIDAD TOTAL ESTIMADA" dataDxfId="54" dataCellStyle="ArticleBody"/>
    <tableColumn id="5" xr3:uid="{00000000-0010-0000-3700-000005000000}" name="PRECIO UNITARIO ESTIMADO" dataDxfId="53" dataCellStyle="ArticleBody_currency"/>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able360" displayName="Table360" ref="A1064:F1071" totalsRowShown="0">
  <autoFilter ref="A1064:F1071" xr:uid="{00000000-0009-0000-0100-00003B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dataDxfId="52" dataCellStyle="ArticleBody"/>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able361" displayName="Table361" ref="A1081:F1086" totalsRowShown="0">
  <autoFilter ref="A1081:F1086" xr:uid="{00000000-0009-0000-0100-00003C000000}"/>
  <tableColumns count="6">
    <tableColumn id="1" xr3:uid="{00000000-0010-0000-3900-000001000000}" name="CÓDIGO CATÁLOGO" dataDxfId="51"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able362" displayName="Table362" ref="A1096:F1098" totalsRowShown="0">
  <autoFilter ref="A1096:F1098" xr:uid="{00000000-0009-0000-0100-00003D000000}"/>
  <tableColumns count="6">
    <tableColumn id="1" xr3:uid="{00000000-0010-0000-3A00-000001000000}" name="CÓDIGO CATÁLOGO" dataDxfId="50"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160:F165" totalsRowShown="0">
  <autoFilter ref="A160:F165" xr:uid="{00000000-0009-0000-0100-000007000000}"/>
  <tableColumns count="6">
    <tableColumn id="1" xr3:uid="{00000000-0010-0000-0500-000001000000}" name="CÓDIGO CATÁLOGO" dataDxfId="129"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able363" displayName="Table363" ref="A1108:F1115" totalsRowShown="0">
  <autoFilter ref="A1108:F1115" xr:uid="{00000000-0009-0000-0100-00003E000000}"/>
  <tableColumns count="6">
    <tableColumn id="1" xr3:uid="{00000000-0010-0000-3B00-000001000000}" name="CÓDIGO CATÁLOGO" dataDxfId="49"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dataDxfId="48" dataCellStyle="ArticleBody"/>
    <tableColumn id="4" xr3:uid="{00000000-0010-0000-3B00-000004000000}" name="CANTIDAD TOTAL ESTIMADA" dataDxfId="47" dataCellStyle="ArticleBody"/>
    <tableColumn id="5" xr3:uid="{00000000-0010-0000-3B00-000005000000}" name="PRECIO UNITARIO ESTIMADO" dataDxfId="46" dataCellStyle="ArticleBody_currency"/>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able364" displayName="Table364" ref="A1125:F1131" totalsRowShown="0">
  <autoFilter ref="A1125:F1131" xr:uid="{00000000-0009-0000-0100-00003F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365" displayName="Table365" ref="A1141:F1145" totalsRowShown="0">
  <autoFilter ref="A1141:F1145" xr:uid="{00000000-0009-0000-0100-000040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366" displayName="Table366" ref="A1155:F1156" totalsRowShown="0">
  <autoFilter ref="A1155:F1156" xr:uid="{00000000-0009-0000-0100-000041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dataDxfId="45" dataCellStyle="ArticleBody"/>
    <tableColumn id="4" xr3:uid="{00000000-0010-0000-3E00-000004000000}" name="CANTIDAD TOTAL ESTIMADA" dataDxfId="44" dataCellStyle="ArticleBody"/>
    <tableColumn id="5" xr3:uid="{00000000-0010-0000-3E00-000005000000}" name="PRECIO UNITARIO ESTIMADO" dataDxfId="43" dataCellStyle="ArticleBody_currency"/>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able367" displayName="Table367" ref="A1166:F1170" totalsRowShown="0">
  <autoFilter ref="A1166:F1170" xr:uid="{00000000-0009-0000-0100-000042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368" displayName="Table368" ref="A1180:F1186" totalsRowShown="0">
  <autoFilter ref="A1180:F1186" xr:uid="{00000000-0009-0000-0100-000043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369" displayName="Table369" ref="A1196:F1202" totalsRowShown="0">
  <autoFilter ref="A1196:F1202" xr:uid="{00000000-0009-0000-0100-000044000000}"/>
  <tableColumns count="6">
    <tableColumn id="1" xr3:uid="{00000000-0010-0000-4100-000001000000}" name="CÓDIGO CATÁLOGO" dataDxfId="42"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dataDxfId="41" dataCellStyle="ArticleBody"/>
    <tableColumn id="4" xr3:uid="{00000000-0010-0000-4100-000004000000}" name="CANTIDAD TOTAL ESTIMADA" dataDxfId="40" dataCellStyle="ArticleBody"/>
    <tableColumn id="5" xr3:uid="{00000000-0010-0000-4100-000005000000}" name="PRECIO UNITARIO ESTIMADO" dataDxfId="39" dataCellStyle="ArticleBody_currency"/>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370" displayName="Table370" ref="A1212:F1218" totalsRowShown="0">
  <autoFilter ref="A1212:F1218" xr:uid="{00000000-0009-0000-0100-000045000000}"/>
  <tableColumns count="6">
    <tableColumn id="1" xr3:uid="{00000000-0010-0000-4200-000001000000}" name="CÓDIGO CATÁLOGO" dataDxfId="38"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dataDxfId="37" dataCellStyle="ArticleBody"/>
    <tableColumn id="4" xr3:uid="{00000000-0010-0000-4200-000004000000}" name="CANTIDAD TOTAL ESTIMADA" dataDxfId="36" dataCellStyle="ArticleBody"/>
    <tableColumn id="5" xr3:uid="{00000000-0010-0000-4200-000005000000}" name="PRECIO UNITARIO ESTIMADO" dataDxfId="35" dataCellStyle="ArticleBody_currency"/>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371" displayName="Table371" ref="A1228:F1234" totalsRowShown="0">
  <autoFilter ref="A1228:F1234" xr:uid="{00000000-0009-0000-0100-000046000000}"/>
  <tableColumns count="6">
    <tableColumn id="1" xr3:uid="{00000000-0010-0000-4300-000001000000}" name="CÓDIGO CATÁLOGO" dataDxfId="34"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dataDxfId="33" dataCellStyle="ArticleBody"/>
    <tableColumn id="4" xr3:uid="{00000000-0010-0000-4300-000004000000}" name="CANTIDAD TOTAL ESTIMADA" dataDxfId="32" dataCellStyle="ArticleBody"/>
    <tableColumn id="5" xr3:uid="{00000000-0010-0000-4300-000005000000}" name="PRECIO UNITARIO ESTIMADO" dataDxfId="31" dataCellStyle="ArticleBody_currency"/>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372" displayName="Table372" ref="A1244:F1248" totalsRowShown="0">
  <autoFilter ref="A1244:F1248" xr:uid="{00000000-0009-0000-0100-000047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dataDxfId="30" dataCellStyle="ArticleBody"/>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75:F180" totalsRowShown="0">
  <autoFilter ref="A175:F180" xr:uid="{00000000-0009-0000-0100-000008000000}"/>
  <tableColumns count="6">
    <tableColumn id="1" xr3:uid="{00000000-0010-0000-0600-000001000000}" name="CÓDIGO CATÁLOGO" dataDxfId="128"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373" displayName="Table373" ref="A1258:F1259" totalsRowShown="0">
  <autoFilter ref="A1258:F1259" xr:uid="{00000000-0009-0000-0100-000048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374" displayName="Table374" ref="A1269:F1295" totalsRowShown="0">
  <autoFilter ref="A1269:F1295" xr:uid="{00000000-0009-0000-0100-000049000000}"/>
  <tableColumns count="6">
    <tableColumn id="1" xr3:uid="{00000000-0010-0000-4600-000001000000}" name="CÓDIGO CATÁLOGO" dataDxfId="29" dataCellStyle="ArticleBody"/>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375" displayName="Table375" ref="A1305:F1306" totalsRowShown="0">
  <autoFilter ref="A1305:F1306" xr:uid="{00000000-0009-0000-0100-00004A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376" displayName="Table376" ref="A1316:F1341" totalsRowShown="0">
  <autoFilter ref="A1316:F1341" xr:uid="{00000000-0009-0000-0100-00004B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dataDxfId="28" dataCellStyle="ArticleBody"/>
    <tableColumn id="4" xr3:uid="{00000000-0010-0000-4800-000004000000}" name="CANTIDAD TOTAL ESTIMADA" dataDxfId="27" dataCellStyle="ArticleBody"/>
    <tableColumn id="5" xr3:uid="{00000000-0010-0000-4800-000005000000}" name="PRECIO UNITARIO ESTIMADO" dataDxfId="26" dataCellStyle="ArticleBody_currency"/>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able377" displayName="Table377" ref="A1351:F1352" totalsRowShown="0">
  <autoFilter ref="A1351:F1352" xr:uid="{00000000-0009-0000-0100-00004C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able378" displayName="Table378" ref="A1362:F1363" totalsRowShown="0">
  <autoFilter ref="A1362:F1363" xr:uid="{00000000-0009-0000-0100-00004D000000}"/>
  <tableColumns count="6">
    <tableColumn id="1" xr3:uid="{00000000-0010-0000-4A00-000001000000}" name="CÓDIGO CATÁLOGO" dataDxfId="25"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24" dataCellStyle="ArticleBody"/>
    <tableColumn id="4" xr3:uid="{00000000-0010-0000-4A00-000004000000}" name="CANTIDAD TOTAL ESTIMADA" dataDxfId="23" dataCellStyle="ArticleBody"/>
    <tableColumn id="5" xr3:uid="{00000000-0010-0000-4A00-000005000000}" name="PRECIO UNITARIO ESTIMADO" dataDxfId="22" dataCellStyle="ArticleBody_currency"/>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379" displayName="Table379" ref="A1373:F1374" totalsRowShown="0">
  <autoFilter ref="A1373:F1374" xr:uid="{00000000-0009-0000-0100-00004E000000}"/>
  <tableColumns count="6">
    <tableColumn id="1" xr3:uid="{00000000-0010-0000-4B00-000001000000}" name="CÓDIGO CATÁLOGO" dataDxfId="21" dataCellStyle="ArticleBody"/>
    <tableColumn id="2" xr3:uid="{00000000-0010-0000-4B00-000002000000}" name="ARTÍCULO">
      <calculatedColumnFormula>IFERROR(INDEX(UNSPSCDes,MATCH(INDIRECT(ADDRESS(ROW(),COLUMN()-1,4)),UNSPSCCode,0)),"")</calculatedColumnFormula>
    </tableColumn>
    <tableColumn id="3" xr3:uid="{00000000-0010-0000-4B00-000003000000}" name="UNIDAD DE MEDIDA" dataDxfId="20" dataCellStyle="ArticleBody"/>
    <tableColumn id="4" xr3:uid="{00000000-0010-0000-4B00-000004000000}" name="CANTIDAD TOTAL ESTIMADA" dataDxfId="19" dataCellStyle="ArticleBody"/>
    <tableColumn id="5" xr3:uid="{00000000-0010-0000-4B00-000005000000}" name="PRECIO UNITARIO ESTIMADO" dataDxfId="18" dataCellStyle="ArticleBody_currency"/>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380" displayName="Table380" ref="A1384:F1385" totalsRowShown="0">
  <autoFilter ref="A1384:F1385" xr:uid="{00000000-0009-0000-0100-00004F000000}"/>
  <tableColumns count="6">
    <tableColumn id="1" xr3:uid="{00000000-0010-0000-4C00-000001000000}" name="CÓDIGO CATÁLOGO" dataDxfId="17"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dataDxfId="16" dataCellStyle="ArticleBody"/>
    <tableColumn id="4" xr3:uid="{00000000-0010-0000-4C00-000004000000}" name="CANTIDAD TOTAL ESTIMADA" dataDxfId="15" dataCellStyle="ArticleBody"/>
    <tableColumn id="5" xr3:uid="{00000000-0010-0000-4C00-000005000000}" name="PRECIO UNITARIO ESTIMADO" dataDxfId="14" dataCellStyle="ArticleBody_currency"/>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381" displayName="Table381" ref="A1395:F1397" totalsRowShown="0">
  <autoFilter ref="A1395:F1397" xr:uid="{00000000-0009-0000-0100-000050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able382" displayName="Table382" ref="A1407:F1409" totalsRowShown="0">
  <autoFilter ref="A1407:F1409" xr:uid="{00000000-0009-0000-0100-000051000000}"/>
  <tableColumns count="6">
    <tableColumn id="1" xr3:uid="{00000000-0010-0000-4E00-000001000000}" name="CÓDIGO CATÁLOGO" dataDxfId="13"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dataDxfId="12" dataCellStyle="ArticleBody"/>
    <tableColumn id="4" xr3:uid="{00000000-0010-0000-4E00-000004000000}" name="CANTIDAD TOTAL ESTIMADA" dataDxfId="11" dataCellStyle="ArticleBody"/>
    <tableColumn id="5" xr3:uid="{00000000-0010-0000-4E00-000005000000}" name="PRECIO UNITARIO ESTIMADO" dataDxfId="10" dataCellStyle="ArticleBody_currency"/>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90:F195" totalsRowShown="0">
  <autoFilter ref="A190:F195" xr:uid="{00000000-0009-0000-0100-000009000000}"/>
  <tableColumns count="6">
    <tableColumn id="1" xr3:uid="{00000000-0010-0000-0700-000001000000}" name="CÓDIGO CATÁLOGO" dataDxfId="127"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383" displayName="Table383" ref="A1419:F1423" totalsRowShown="0">
  <autoFilter ref="A1419:F1423" xr:uid="{00000000-0009-0000-0100-000052000000}"/>
  <tableColumns count="6">
    <tableColumn id="1" xr3:uid="{00000000-0010-0000-4F00-000001000000}" name="CÓDIGO CATÁLOGO" dataDxfId="9"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dataDxfId="8" dataCellStyle="ArticleBody"/>
    <tableColumn id="4" xr3:uid="{00000000-0010-0000-4F00-000004000000}" name="CANTIDAD TOTAL ESTIMADA" dataDxfId="7" dataCellStyle="ArticleBody"/>
    <tableColumn id="5" xr3:uid="{00000000-0010-0000-4F00-000005000000}" name="PRECIO UNITARIO ESTIMADO" dataDxfId="6" dataCellStyle="ArticleBody_currency"/>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384" displayName="Table384" ref="A1433:F1435" totalsRowShown="0">
  <autoFilter ref="A1433:F1435" xr:uid="{00000000-0009-0000-0100-000053000000}"/>
  <tableColumns count="6">
    <tableColumn id="1" xr3:uid="{00000000-0010-0000-5000-000001000000}" name="CÓDIGO CATÁLOGO" dataDxfId="5" dataCellStyle="ArticleBody"/>
    <tableColumn id="2" xr3:uid="{00000000-0010-0000-5000-000002000000}" name="ARTÍCULO">
      <calculatedColumnFormula>IFERROR(INDEX(UNSPSCDes,MATCH(INDIRECT(ADDRESS(ROW(),COLUMN()-1,4)),UNSPSCCode,0)),"")</calculatedColumnFormula>
    </tableColumn>
    <tableColumn id="3" xr3:uid="{00000000-0010-0000-5000-000003000000}" name="UNIDAD DE MEDIDA" dataDxfId="4" dataCellStyle="ArticleBody"/>
    <tableColumn id="4" xr3:uid="{00000000-0010-0000-5000-000004000000}" name="CANTIDAD TOTAL ESTIMADA" dataDxfId="3" dataCellStyle="ArticleBody"/>
    <tableColumn id="5" xr3:uid="{00000000-0010-0000-5000-000005000000}" name="PRECIO UNITARIO ESTIMADO" dataDxfId="2" dataCellStyle="ArticleBody_currency"/>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able385" displayName="Table385" ref="A1445:F1450" totalsRowShown="0">
  <autoFilter ref="A1445:F1450" xr:uid="{00000000-0009-0000-0100-000054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able386" displayName="Table386" ref="A1460:F1467" totalsRowShown="0">
  <autoFilter ref="A1460:F1467" xr:uid="{00000000-0009-0000-0100-000055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dataDxfId="1" dataCellStyle="ArticleBody"/>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able387" displayName="Table387" ref="A1477:F1480" totalsRowShown="0">
  <autoFilter ref="A1477:F1480" xr:uid="{00000000-0009-0000-0100-000056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dataDxfId="0" dataCellStyle="ArticleBody"/>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able388" displayName="Table388" ref="A1490:F1494" totalsRowShown="0">
  <autoFilter ref="A1490:F1494" xr:uid="{00000000-0009-0000-0100-000057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5000000}" name="Table339" displayName="Table339" ref="A1504:F1513" totalsRowShown="0">
  <autoFilter ref="A1504:F1513" xr:uid="{00000000-0009-0000-0100-000026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6000000}" name="Table3" displayName="Table3" ref="A8:F9" totalsRowShown="0">
  <autoFilter ref="A8:F9" xr:uid="{00000000-0009-0000-0100-00000300000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205:F230" totalsRowShown="0">
  <autoFilter ref="A205:F230"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2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omments" Target="../comments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3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4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53.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4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55.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773" Type="http://schemas.openxmlformats.org/officeDocument/2006/relationships/ctrlProp" Target="../ctrlProps/ctrlProp77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829" Type="http://schemas.openxmlformats.org/officeDocument/2006/relationships/table" Target="../tables/table1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40" Type="http://schemas.openxmlformats.org/officeDocument/2006/relationships/table" Target="../tables/table24.xml"/><Relationship Id="rId882" Type="http://schemas.openxmlformats.org/officeDocument/2006/relationships/table" Target="../tables/table66.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ctrlProp" Target="../ctrlProps/ctrlProp78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851" Type="http://schemas.openxmlformats.org/officeDocument/2006/relationships/table" Target="../tables/table35.xml"/><Relationship Id="rId893" Type="http://schemas.openxmlformats.org/officeDocument/2006/relationships/table" Target="../tables/table77.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table" Target="../tables/table4.xml"/><Relationship Id="rId862" Type="http://schemas.openxmlformats.org/officeDocument/2006/relationships/table" Target="../tables/table46.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table" Target="../tables/table15.xml"/><Relationship Id="rId873" Type="http://schemas.openxmlformats.org/officeDocument/2006/relationships/table" Target="../tables/table57.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table" Target="../tables/table26.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6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37.xml"/><Relationship Id="rId895" Type="http://schemas.openxmlformats.org/officeDocument/2006/relationships/table" Target="../tables/table7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6.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48.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17.xml"/><Relationship Id="rId875" Type="http://schemas.openxmlformats.org/officeDocument/2006/relationships/table" Target="../tables/table59.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table" Target="../tables/table84.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table" Target="../tables/table28.xml"/><Relationship Id="rId886" Type="http://schemas.openxmlformats.org/officeDocument/2006/relationships/table" Target="../tables/table7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3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81.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table" Target="../tables/table8.xml"/><Relationship Id="rId866" Type="http://schemas.openxmlformats.org/officeDocument/2006/relationships/table" Target="../tables/table5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1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6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8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30.xml"/><Relationship Id="rId888" Type="http://schemas.openxmlformats.org/officeDocument/2006/relationships/table" Target="../tables/table72.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41.xml"/><Relationship Id="rId899" Type="http://schemas.openxmlformats.org/officeDocument/2006/relationships/table" Target="../tables/table83.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10.xml"/><Relationship Id="rId868" Type="http://schemas.openxmlformats.org/officeDocument/2006/relationships/table" Target="../tables/table52.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table" Target="../tables/table21.xml"/><Relationship Id="rId879" Type="http://schemas.openxmlformats.org/officeDocument/2006/relationships/table" Target="../tables/table63.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table" Target="../tables/table7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table" Target="../tables/table3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table" Target="../tables/table1.xml"/><Relationship Id="rId859" Type="http://schemas.openxmlformats.org/officeDocument/2006/relationships/table" Target="../tables/table4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5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table" Target="../tables/table1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65.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table" Target="../tables/table2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34.xml"/><Relationship Id="rId892" Type="http://schemas.openxmlformats.org/officeDocument/2006/relationships/table" Target="../tables/table7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4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14.xml"/><Relationship Id="rId872" Type="http://schemas.openxmlformats.org/officeDocument/2006/relationships/table" Target="../tables/table5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25.xml"/><Relationship Id="rId883" Type="http://schemas.openxmlformats.org/officeDocument/2006/relationships/table" Target="../tables/table6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3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78.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5.xml"/><Relationship Id="rId863" Type="http://schemas.openxmlformats.org/officeDocument/2006/relationships/table" Target="../tables/table4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5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27.xml"/><Relationship Id="rId885" Type="http://schemas.openxmlformats.org/officeDocument/2006/relationships/table" Target="../tables/table6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38.xml"/><Relationship Id="rId896" Type="http://schemas.openxmlformats.org/officeDocument/2006/relationships/table" Target="../tables/table8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7.xml"/><Relationship Id="rId865" Type="http://schemas.openxmlformats.org/officeDocument/2006/relationships/table" Target="../tables/table4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8.xml"/><Relationship Id="rId876" Type="http://schemas.openxmlformats.org/officeDocument/2006/relationships/table" Target="../tables/table6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8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2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7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82.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5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62.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7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6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2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7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3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14.xml"/><Relationship Id="rId7" Type="http://schemas.openxmlformats.org/officeDocument/2006/relationships/table" Target="../tables/table8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17.xml"/><Relationship Id="rId5" Type="http://schemas.openxmlformats.org/officeDocument/2006/relationships/ctrlProp" Target="../ctrlProps/ctrlProp816.xml"/><Relationship Id="rId4" Type="http://schemas.openxmlformats.org/officeDocument/2006/relationships/ctrlProp" Target="../ctrlProps/ctrlProp8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29" workbookViewId="0">
      <selection activeCell="F18" sqref="F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1" t="s">
        <v>15167</v>
      </c>
      <c r="C6" s="91"/>
    </row>
    <row r="7" spans="2:7" ht="18" x14ac:dyDescent="0.25">
      <c r="B7" s="52" t="s">
        <v>5216</v>
      </c>
      <c r="C7" s="53">
        <f ca="1">PACC!B10</f>
        <v>26594710.5</v>
      </c>
      <c r="G7" s="28"/>
    </row>
    <row r="8" spans="2:7" ht="18" x14ac:dyDescent="0.25">
      <c r="B8" s="54" t="s">
        <v>3641</v>
      </c>
      <c r="C8" s="55">
        <f ca="1">PACC!B9</f>
        <v>86</v>
      </c>
      <c r="G8" s="28"/>
    </row>
    <row r="9" spans="2:7" ht="18" x14ac:dyDescent="0.25">
      <c r="B9" s="54" t="s">
        <v>5771</v>
      </c>
      <c r="C9" s="56" t="str">
        <f>IF(PACC!E6="","",PACC!E6)</f>
        <v>0202</v>
      </c>
      <c r="G9" s="28"/>
    </row>
    <row r="10" spans="2:7" ht="18" x14ac:dyDescent="0.25">
      <c r="B10" s="54" t="s">
        <v>873</v>
      </c>
      <c r="C10" s="56" t="str">
        <f>IF(PACC!E7="","",PACC!E7)</f>
        <v>01</v>
      </c>
      <c r="G10" s="28"/>
    </row>
    <row r="11" spans="2:7" ht="18" x14ac:dyDescent="0.25">
      <c r="B11" s="54" t="s">
        <v>3362</v>
      </c>
      <c r="C11" s="56" t="str">
        <f>IF(PACC!E8="","",PACC!E8)</f>
        <v>0003</v>
      </c>
      <c r="G11" s="28"/>
    </row>
    <row r="12" spans="2:7" ht="16.5" customHeight="1" x14ac:dyDescent="0.25">
      <c r="B12" s="54" t="s">
        <v>17724</v>
      </c>
      <c r="C12" s="56" t="str">
        <f>IF(PACC!E9="","",PACC!E9)</f>
        <v>Instituto Nacional de Migración</v>
      </c>
      <c r="G12" s="28"/>
    </row>
    <row r="13" spans="2:7" ht="16.5" customHeight="1" x14ac:dyDescent="0.25">
      <c r="B13" s="54" t="s">
        <v>18227</v>
      </c>
      <c r="C13" s="57">
        <f>IF(PACC!E11="","",PACC!E11)</f>
        <v>2022</v>
      </c>
      <c r="G13" s="29"/>
    </row>
    <row r="14" spans="2:7" ht="16.5" customHeight="1" x14ac:dyDescent="0.25">
      <c r="B14" s="54" t="s">
        <v>4036</v>
      </c>
      <c r="C14" s="75" t="str">
        <f>IF(PACC!E12="","",PACC!E12)</f>
        <v/>
      </c>
      <c r="G14" s="29"/>
    </row>
    <row r="15" spans="2:7" x14ac:dyDescent="0.25">
      <c r="B15" s="92" t="s">
        <v>3406</v>
      </c>
      <c r="C15" s="92"/>
    </row>
    <row r="16" spans="2:7" x14ac:dyDescent="0.25">
      <c r="B16" s="58" t="s">
        <v>10692</v>
      </c>
      <c r="C16" s="53">
        <f ca="1">SUMIF(ObjetoContratacionOculto,"="&amp;Bienes,TotalEstColumnValue)</f>
        <v>5582585.5</v>
      </c>
    </row>
    <row r="17" spans="2:3" x14ac:dyDescent="0.25">
      <c r="B17" s="58" t="s">
        <v>528</v>
      </c>
      <c r="C17" s="53">
        <f>SUMIF(ObjetoContratacionOculto,"="&amp;Obras,TotalEstColumnValue)</f>
        <v>0</v>
      </c>
    </row>
    <row r="18" spans="2:3" x14ac:dyDescent="0.25">
      <c r="B18" s="58" t="s">
        <v>91</v>
      </c>
      <c r="C18" s="53">
        <f ca="1">SUMIF(ObjetoContratacionOculto,"="&amp;Servicios,TotalEstColumnValue)</f>
        <v>20814575</v>
      </c>
    </row>
    <row r="19" spans="2:3" x14ac:dyDescent="0.25">
      <c r="B19" s="58" t="s">
        <v>6783</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92" t="s">
        <v>16802</v>
      </c>
      <c r="C21" s="92"/>
    </row>
    <row r="22" spans="2:3" x14ac:dyDescent="0.25">
      <c r="B22" s="58" t="s">
        <v>11797</v>
      </c>
      <c r="C22" s="53">
        <f ca="1">SUMIF(MIPYMEOculto,"="&amp;MIPYMESí,TotalEstColumnValue)</f>
        <v>2653452.25</v>
      </c>
    </row>
    <row r="23" spans="2:3" x14ac:dyDescent="0.25">
      <c r="B23" s="58" t="s">
        <v>17857</v>
      </c>
      <c r="C23" s="53">
        <f>SUMIF(MIPYMEOculto,"="&amp;MIPYMEMujer,TotalEstColumnValue)</f>
        <v>0</v>
      </c>
    </row>
    <row r="24" spans="2:3" x14ac:dyDescent="0.25">
      <c r="B24" s="58" t="s">
        <v>3562</v>
      </c>
      <c r="C24" s="53">
        <f ca="1">SUMIF(MIPYMEOculto,"="&amp;MIPYMENo,TotalEstColumnValue)</f>
        <v>23743708.25</v>
      </c>
    </row>
    <row r="25" spans="2:3" x14ac:dyDescent="0.25">
      <c r="B25" s="91" t="s">
        <v>14392</v>
      </c>
      <c r="C25" s="91"/>
    </row>
    <row r="26" spans="2:3" x14ac:dyDescent="0.25">
      <c r="B26" s="58" t="s">
        <v>10103</v>
      </c>
      <c r="C26" s="53">
        <f ca="1">SUMIF(ProcedimientoOculto,"="&amp;ModCU,TotalEstColumnValue)</f>
        <v>3341756.875</v>
      </c>
    </row>
    <row r="27" spans="2:3" x14ac:dyDescent="0.25">
      <c r="B27" s="58" t="s">
        <v>9174</v>
      </c>
      <c r="C27" s="53">
        <f ca="1">SUMIF(ProcedimientoOculto,"="&amp;ModCM,TotalEstColumnValue)</f>
        <v>15583431.625</v>
      </c>
    </row>
    <row r="28" spans="2:3" x14ac:dyDescent="0.25">
      <c r="B28" s="58" t="s">
        <v>11064</v>
      </c>
      <c r="C28" s="53">
        <f ca="1">SUMIF(ProcedimientoOculto,"="&amp;ModCP,TotalEstColumnValue)</f>
        <v>7471972</v>
      </c>
    </row>
    <row r="29" spans="2:3" x14ac:dyDescent="0.25">
      <c r="B29" s="58" t="s">
        <v>7890</v>
      </c>
      <c r="C29" s="53">
        <f>SUMIF(ProcedimientoOculto,"="&amp;ModLP,TotalEstColumnValue)</f>
        <v>0</v>
      </c>
    </row>
    <row r="30" spans="2:3" x14ac:dyDescent="0.25">
      <c r="B30" s="58" t="s">
        <v>13160</v>
      </c>
      <c r="C30" s="53">
        <f>SUMIF(ProcedimientoOculto,"="&amp;ModLI,TotalEstColumnValue)</f>
        <v>0</v>
      </c>
    </row>
    <row r="31" spans="2:3" x14ac:dyDescent="0.25">
      <c r="B31" s="58" t="s">
        <v>10591</v>
      </c>
      <c r="C31" s="53">
        <f>SUMIF(ProcedimientoOculto,"="&amp;ModLR,TotalEstColumnValue)</f>
        <v>0</v>
      </c>
    </row>
    <row r="32" spans="2:3" x14ac:dyDescent="0.25">
      <c r="B32" s="58" t="s">
        <v>5124</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514"/>
  <sheetViews>
    <sheetView tabSelected="1" view="pageBreakPreview" zoomScale="96" zoomScaleNormal="100" zoomScaleSheetLayoutView="96" workbookViewId="0">
      <selection activeCell="D1482" sqref="D1482"/>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1"/>
      <c r="B1" s="42"/>
      <c r="C1" s="30"/>
      <c r="D1" s="30"/>
      <c r="E1" s="1"/>
      <c r="F1" s="42"/>
      <c r="G1" s="42"/>
      <c r="H1" s="2"/>
      <c r="I1" s="31"/>
      <c r="J1" s="31"/>
      <c r="K1" s="10"/>
      <c r="L1" s="10"/>
      <c r="M1" s="10"/>
    </row>
    <row r="2" spans="1:13" s="3" customFormat="1" ht="18" x14ac:dyDescent="0.25">
      <c r="A2" s="101"/>
      <c r="B2" s="102" t="s">
        <v>1389</v>
      </c>
      <c r="C2" s="102"/>
      <c r="D2" s="102"/>
      <c r="E2" s="102"/>
      <c r="F2" s="60"/>
      <c r="G2" s="42"/>
      <c r="H2" s="10"/>
    </row>
    <row r="3" spans="1:13" s="3" customFormat="1" ht="18" x14ac:dyDescent="0.25">
      <c r="A3" s="101"/>
      <c r="B3" s="103" t="str">
        <f>"AÑO "&amp;E11</f>
        <v>AÑO 2022</v>
      </c>
      <c r="C3" s="103"/>
      <c r="D3" s="103"/>
      <c r="E3" s="103"/>
      <c r="F3" s="61"/>
      <c r="G3" s="42"/>
      <c r="H3" s="10"/>
    </row>
    <row r="4" spans="1:13" s="3" customFormat="1" ht="18" x14ac:dyDescent="0.25">
      <c r="A4" s="10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5262</v>
      </c>
      <c r="E6" s="95" t="s">
        <v>11571</v>
      </c>
      <c r="F6" s="96"/>
    </row>
    <row r="7" spans="1:13" s="43" customFormat="1" ht="13.5" x14ac:dyDescent="0.25">
      <c r="A7" s="36" t="s">
        <v>16009</v>
      </c>
      <c r="B7" s="44"/>
      <c r="C7" s="44"/>
      <c r="D7" s="46" t="s">
        <v>10081</v>
      </c>
      <c r="E7" s="95" t="s">
        <v>15153</v>
      </c>
      <c r="F7" s="96"/>
    </row>
    <row r="8" spans="1:13" s="43" customFormat="1" ht="13.5" x14ac:dyDescent="0.25">
      <c r="A8" s="44"/>
      <c r="B8" s="44"/>
      <c r="C8" s="44"/>
      <c r="D8" s="46" t="s">
        <v>11675</v>
      </c>
      <c r="E8" s="95" t="s">
        <v>4812</v>
      </c>
      <c r="F8" s="96"/>
    </row>
    <row r="9" spans="1:13" s="43" customFormat="1" ht="13.5" x14ac:dyDescent="0.25">
      <c r="A9" s="38" t="s">
        <v>3827</v>
      </c>
      <c r="B9" s="48">
        <f ca="1">COUNTIFS(TotalEstColumnName,"="&amp;TotalEstLabel,TotalEstColumnValue,"&gt;0")</f>
        <v>86</v>
      </c>
      <c r="C9" s="44"/>
      <c r="D9" s="46" t="s">
        <v>6839</v>
      </c>
      <c r="E9" s="95" t="s">
        <v>16830</v>
      </c>
      <c r="F9" s="96"/>
    </row>
    <row r="10" spans="1:13" s="43" customFormat="1" ht="13.5" x14ac:dyDescent="0.25">
      <c r="A10" s="40" t="s">
        <v>17061</v>
      </c>
      <c r="B10" s="47">
        <f ca="1">SUMIF(TotalEstColumnName,"="&amp;TotalEstLabel,TotalEstColumnValue)</f>
        <v>26594710.5</v>
      </c>
      <c r="C10" s="44"/>
      <c r="D10" s="46" t="s">
        <v>14706</v>
      </c>
      <c r="E10" s="95" t="s">
        <v>2214</v>
      </c>
      <c r="F10" s="96"/>
    </row>
    <row r="11" spans="1:13" s="43" customFormat="1" ht="13.5" x14ac:dyDescent="0.25">
      <c r="A11" s="39"/>
      <c r="B11" s="39"/>
      <c r="C11" s="44"/>
      <c r="D11" s="46" t="s">
        <v>3423</v>
      </c>
      <c r="E11" s="97">
        <v>2022</v>
      </c>
      <c r="F11" s="98"/>
    </row>
    <row r="12" spans="1:13" s="43" customFormat="1" ht="13.5" x14ac:dyDescent="0.25">
      <c r="A12" s="37"/>
      <c r="B12" s="37"/>
      <c r="C12" s="37"/>
      <c r="D12" s="46" t="s">
        <v>3494</v>
      </c>
      <c r="E12" s="99" t="s">
        <v>6781</v>
      </c>
      <c r="F12" s="100"/>
    </row>
    <row r="15" spans="1:13" ht="33.950000000000003" customHeight="1" x14ac:dyDescent="0.25">
      <c r="A15" s="64" t="s">
        <v>16382</v>
      </c>
      <c r="B15" s="64" t="s">
        <v>161</v>
      </c>
      <c r="C15" s="64" t="s">
        <v>11725</v>
      </c>
      <c r="D15" s="64" t="s">
        <v>14378</v>
      </c>
      <c r="E15" s="64" t="s">
        <v>10962</v>
      </c>
      <c r="F15" s="64" t="s">
        <v>11095</v>
      </c>
    </row>
    <row r="16" spans="1:13" ht="13.5" customHeight="1" x14ac:dyDescent="0.25">
      <c r="A16" s="66" t="s">
        <v>18832</v>
      </c>
      <c r="B16" s="66" t="s">
        <v>18833</v>
      </c>
      <c r="C16" s="66" t="s">
        <v>17798</v>
      </c>
      <c r="D16" s="66" t="s">
        <v>10171</v>
      </c>
      <c r="E16" s="66" t="s">
        <v>17854</v>
      </c>
      <c r="F16" s="66" t="s">
        <v>18834</v>
      </c>
    </row>
    <row r="17" spans="1:6" ht="14.1" customHeight="1" x14ac:dyDescent="0.25">
      <c r="A17" s="93" t="s">
        <v>14828</v>
      </c>
      <c r="B17" s="67" t="s">
        <v>8529</v>
      </c>
      <c r="C17" s="78">
        <v>44572</v>
      </c>
      <c r="D17" s="93" t="s">
        <v>9386</v>
      </c>
      <c r="E17" s="80" t="s">
        <v>13094</v>
      </c>
      <c r="F17" s="81" t="s">
        <v>3081</v>
      </c>
    </row>
    <row r="18" spans="1:6" ht="14.1" customHeight="1" x14ac:dyDescent="0.25">
      <c r="A18" s="94"/>
      <c r="B18" s="67" t="s">
        <v>1786</v>
      </c>
      <c r="C18" s="79">
        <f>IF(C17="","",IF(AND(MONTH(C17)&gt;=1,MONTH(C17)&lt;=3),1,IF(AND(MONTH(C17)&gt;=4,MONTH(C17)&lt;=6),2,IF(AND(MONTH(C17)&gt;=7,MONTH(C17)&lt;=9),3,4))))</f>
        <v>1</v>
      </c>
      <c r="D18" s="94"/>
      <c r="E18" s="80" t="s">
        <v>2418</v>
      </c>
      <c r="F18" s="81" t="s">
        <v>11112</v>
      </c>
    </row>
    <row r="19" spans="1:6" ht="14.1" customHeight="1" x14ac:dyDescent="0.25">
      <c r="A19" s="94"/>
      <c r="B19" s="67" t="s">
        <v>12943</v>
      </c>
      <c r="C19" s="78">
        <v>44575</v>
      </c>
      <c r="D19" s="94"/>
      <c r="E19" s="80" t="s">
        <v>3074</v>
      </c>
      <c r="F19" s="81" t="s">
        <v>11112</v>
      </c>
    </row>
    <row r="20" spans="1:6" ht="14.1" customHeight="1" x14ac:dyDescent="0.25">
      <c r="A20" s="94"/>
      <c r="B20" s="67" t="s">
        <v>1786</v>
      </c>
      <c r="C20" s="79">
        <f>IF(C19="","",IF(AND(MONTH(C19)&gt;=1,MONTH(C19)&lt;=3),1,IF(AND(MONTH(C19)&gt;=4,MONTH(C19)&lt;=6),2,IF(AND(MONTH(C19)&gt;=7,MONTH(C19)&lt;=9),3,4))))</f>
        <v>1</v>
      </c>
      <c r="D20" s="94"/>
      <c r="E20" s="80" t="s">
        <v>13193</v>
      </c>
      <c r="F20" s="81" t="s">
        <v>11112</v>
      </c>
    </row>
    <row r="22" spans="1:6" ht="14.1" customHeight="1" x14ac:dyDescent="0.25">
      <c r="A22" s="72" t="s">
        <v>15735</v>
      </c>
      <c r="B22" s="72" t="s">
        <v>16146</v>
      </c>
      <c r="C22" s="72" t="s">
        <v>15641</v>
      </c>
      <c r="D22" s="72" t="s">
        <v>15251</v>
      </c>
      <c r="E22" s="72" t="s">
        <v>6933</v>
      </c>
      <c r="F22" s="72" t="s">
        <v>15280</v>
      </c>
    </row>
    <row r="23" spans="1:6" ht="13.5" customHeight="1" x14ac:dyDescent="0.25">
      <c r="A23" s="82">
        <v>50201709</v>
      </c>
      <c r="B23" s="69" t="str">
        <f t="shared" ref="B23:B37" ca="1" si="0">IFERROR(INDEX(UNSPSCDes,MATCH(INDIRECT(ADDRESS(ROW(),COLUMN()-1,4)),UNSPSCCode,0)),"")</f>
        <v>Café instantáneo</v>
      </c>
      <c r="C23" s="83" t="s">
        <v>1449</v>
      </c>
      <c r="D23" s="82">
        <v>200</v>
      </c>
      <c r="E23" s="71">
        <v>100</v>
      </c>
      <c r="F23" s="70">
        <f t="shared" ref="F23:F37" ca="1" si="1">INDIRECT(ADDRESS(ROW(),COLUMN()-2,4))*INDIRECT(ADDRESS(ROW(),COLUMN()-1,4))</f>
        <v>20000</v>
      </c>
    </row>
    <row r="24" spans="1:6" ht="13.5" customHeight="1" x14ac:dyDescent="0.25">
      <c r="A24" s="82">
        <v>50192110</v>
      </c>
      <c r="B24" s="69" t="str">
        <f t="shared" ca="1" si="0"/>
        <v>Nueces o fruta disecada</v>
      </c>
      <c r="C24" s="83" t="s">
        <v>16989</v>
      </c>
      <c r="D24" s="82">
        <v>5</v>
      </c>
      <c r="E24" s="71">
        <v>1933.7249999999999</v>
      </c>
      <c r="F24" s="70">
        <f t="shared" ca="1" si="1"/>
        <v>9668.625</v>
      </c>
    </row>
    <row r="25" spans="1:6" ht="13.5" customHeight="1" x14ac:dyDescent="0.25">
      <c r="A25" s="82">
        <v>50181905</v>
      </c>
      <c r="B25" s="69" t="str">
        <f t="shared" ca="1" si="0"/>
        <v>Galletas de dulce</v>
      </c>
      <c r="C25" s="83" t="s">
        <v>16989</v>
      </c>
      <c r="D25" s="82">
        <v>5</v>
      </c>
      <c r="E25" s="71">
        <v>944</v>
      </c>
      <c r="F25" s="70">
        <f t="shared" ca="1" si="1"/>
        <v>4720</v>
      </c>
    </row>
    <row r="26" spans="1:6" ht="13.5" customHeight="1" x14ac:dyDescent="0.25">
      <c r="A26" s="82">
        <v>50181903</v>
      </c>
      <c r="B26" s="69" t="str">
        <f t="shared" ca="1" si="0"/>
        <v>Galletas sencillas de sal</v>
      </c>
      <c r="C26" s="83" t="s">
        <v>4736</v>
      </c>
      <c r="D26" s="82">
        <v>5</v>
      </c>
      <c r="E26" s="71">
        <v>300</v>
      </c>
      <c r="F26" s="70">
        <f t="shared" ca="1" si="1"/>
        <v>1500</v>
      </c>
    </row>
    <row r="27" spans="1:6" ht="13.5" customHeight="1" x14ac:dyDescent="0.25">
      <c r="A27" s="82">
        <v>50202305</v>
      </c>
      <c r="B27" s="69" t="str">
        <f t="shared" ca="1" si="0"/>
        <v>Jugo fresco</v>
      </c>
      <c r="C27" s="83" t="s">
        <v>1449</v>
      </c>
      <c r="D27" s="82">
        <v>5</v>
      </c>
      <c r="E27" s="71">
        <v>200</v>
      </c>
      <c r="F27" s="70">
        <f t="shared" ca="1" si="1"/>
        <v>1000</v>
      </c>
    </row>
    <row r="28" spans="1:6" ht="13.5" customHeight="1" x14ac:dyDescent="0.25">
      <c r="A28" s="82">
        <v>50201706</v>
      </c>
      <c r="B28" s="69" t="str">
        <f t="shared" ca="1" si="0"/>
        <v>Café</v>
      </c>
      <c r="C28" s="83" t="s">
        <v>4736</v>
      </c>
      <c r="D28" s="82">
        <v>5</v>
      </c>
      <c r="E28" s="71">
        <v>4750</v>
      </c>
      <c r="F28" s="70">
        <f t="shared" ca="1" si="1"/>
        <v>23750</v>
      </c>
    </row>
    <row r="29" spans="1:6" ht="13.5" customHeight="1" x14ac:dyDescent="0.25">
      <c r="A29" s="82">
        <v>50201713</v>
      </c>
      <c r="B29" s="69" t="str">
        <f t="shared" ca="1" si="0"/>
        <v>Bolsas de té</v>
      </c>
      <c r="C29" s="83" t="s">
        <v>16989</v>
      </c>
      <c r="D29" s="82">
        <v>10</v>
      </c>
      <c r="E29" s="71">
        <v>200</v>
      </c>
      <c r="F29" s="70">
        <f t="shared" ca="1" si="1"/>
        <v>2000</v>
      </c>
    </row>
    <row r="30" spans="1:6" ht="13.5" customHeight="1" x14ac:dyDescent="0.25">
      <c r="A30" s="82">
        <v>50161814</v>
      </c>
      <c r="B30" s="69" t="str">
        <f t="shared" ca="1" si="0"/>
        <v>Azúcar o sustituto de azúcar, confite</v>
      </c>
      <c r="C30" s="83" t="s">
        <v>4736</v>
      </c>
      <c r="D30" s="82">
        <v>60</v>
      </c>
      <c r="E30" s="71">
        <v>150</v>
      </c>
      <c r="F30" s="70">
        <f t="shared" ca="1" si="1"/>
        <v>9000</v>
      </c>
    </row>
    <row r="31" spans="1:6" ht="13.5" customHeight="1" x14ac:dyDescent="0.25">
      <c r="A31" s="82">
        <v>50201714</v>
      </c>
      <c r="B31" s="69" t="str">
        <f t="shared" ca="1" si="0"/>
        <v>Cremas no lácteas</v>
      </c>
      <c r="C31" s="83" t="s">
        <v>1449</v>
      </c>
      <c r="D31" s="82">
        <v>20</v>
      </c>
      <c r="E31" s="71">
        <v>250</v>
      </c>
      <c r="F31" s="70">
        <f t="shared" ca="1" si="1"/>
        <v>5000</v>
      </c>
    </row>
    <row r="32" spans="1:6" ht="13.5" customHeight="1" x14ac:dyDescent="0.25">
      <c r="A32" s="82">
        <v>50202301</v>
      </c>
      <c r="B32" s="69" t="str">
        <f t="shared" ca="1" si="0"/>
        <v>Agua</v>
      </c>
      <c r="C32" s="83" t="s">
        <v>1449</v>
      </c>
      <c r="D32" s="82">
        <v>150</v>
      </c>
      <c r="E32" s="71">
        <v>100</v>
      </c>
      <c r="F32" s="70">
        <f t="shared" ca="1" si="1"/>
        <v>15000</v>
      </c>
    </row>
    <row r="33" spans="1:10" ht="13.5" customHeight="1" x14ac:dyDescent="0.25">
      <c r="A33" s="82">
        <v>50192701</v>
      </c>
      <c r="B33" s="69" t="str">
        <f t="shared" ca="1" si="0"/>
        <v>Comidas combinadas frescas</v>
      </c>
      <c r="C33" s="83" t="s">
        <v>1449</v>
      </c>
      <c r="D33" s="82">
        <v>40</v>
      </c>
      <c r="E33" s="71">
        <v>600</v>
      </c>
      <c r="F33" s="70">
        <f t="shared" ca="1" si="1"/>
        <v>24000</v>
      </c>
    </row>
    <row r="34" spans="1:10" ht="13.5" customHeight="1" x14ac:dyDescent="0.25">
      <c r="A34" s="82">
        <v>50192701</v>
      </c>
      <c r="B34" s="69" t="str">
        <f t="shared" ca="1" si="0"/>
        <v>Comidas combinadas frescas</v>
      </c>
      <c r="C34" s="83" t="s">
        <v>1449</v>
      </c>
      <c r="D34" s="82">
        <v>1</v>
      </c>
      <c r="E34" s="71">
        <v>30000</v>
      </c>
      <c r="F34" s="70">
        <f t="shared" ca="1" si="1"/>
        <v>30000</v>
      </c>
    </row>
    <row r="35" spans="1:10" ht="13.5" customHeight="1" x14ac:dyDescent="0.25">
      <c r="A35" s="82">
        <v>50192701</v>
      </c>
      <c r="B35" s="69" t="str">
        <f t="shared" ca="1" si="0"/>
        <v>Comidas combinadas frescas</v>
      </c>
      <c r="C35" s="83" t="s">
        <v>1449</v>
      </c>
      <c r="D35" s="82">
        <v>25</v>
      </c>
      <c r="E35" s="71">
        <v>500</v>
      </c>
      <c r="F35" s="70">
        <f t="shared" ca="1" si="1"/>
        <v>12500</v>
      </c>
    </row>
    <row r="36" spans="1:10" ht="13.5" customHeight="1" x14ac:dyDescent="0.25">
      <c r="A36" s="82">
        <v>50192701</v>
      </c>
      <c r="B36" s="69" t="str">
        <f t="shared" ca="1" si="0"/>
        <v>Comidas combinadas frescas</v>
      </c>
      <c r="C36" s="83" t="s">
        <v>1449</v>
      </c>
      <c r="D36" s="82">
        <v>40</v>
      </c>
      <c r="E36" s="71">
        <v>500</v>
      </c>
      <c r="F36" s="70">
        <f t="shared" ca="1" si="1"/>
        <v>20000</v>
      </c>
    </row>
    <row r="37" spans="1:10" ht="13.5" customHeight="1" x14ac:dyDescent="0.25">
      <c r="A37" s="82">
        <v>50192701</v>
      </c>
      <c r="B37" s="69" t="str">
        <f t="shared" ca="1" si="0"/>
        <v>Comidas combinadas frescas</v>
      </c>
      <c r="C37" s="83" t="s">
        <v>1449</v>
      </c>
      <c r="D37" s="82">
        <v>1</v>
      </c>
      <c r="E37" s="71">
        <v>6000</v>
      </c>
      <c r="F37" s="70">
        <f t="shared" ca="1" si="1"/>
        <v>6000</v>
      </c>
    </row>
    <row r="38" spans="1:10" ht="14.1" customHeight="1" x14ac:dyDescent="0.25">
      <c r="E38" s="84" t="s">
        <v>12551</v>
      </c>
      <c r="F38" s="74">
        <f ca="1">SUM(Table4[MONTO TOTAL ESTIMADO])</f>
        <v>184138.625</v>
      </c>
      <c r="H38" s="26" t="str">
        <f>C16</f>
        <v>Bienes</v>
      </c>
      <c r="I38" s="26" t="str">
        <f>E16</f>
        <v>No</v>
      </c>
      <c r="J38" s="26" t="str">
        <f>D16</f>
        <v>Compras por debajo del Umbral</v>
      </c>
    </row>
    <row r="39" spans="1:10" ht="14.1" customHeight="1" thickBot="1" x14ac:dyDescent="0.3"/>
    <row r="40" spans="1:10" ht="33.75" customHeight="1" thickBot="1" x14ac:dyDescent="0.25">
      <c r="A40" s="64" t="s">
        <v>16382</v>
      </c>
      <c r="B40" s="64" t="s">
        <v>161</v>
      </c>
      <c r="C40" s="64" t="s">
        <v>11725</v>
      </c>
      <c r="D40" s="64" t="s">
        <v>14378</v>
      </c>
      <c r="E40" s="64" t="s">
        <v>10962</v>
      </c>
      <c r="F40" s="64" t="s">
        <v>11095</v>
      </c>
      <c r="G40" s="45"/>
      <c r="H40" s="45"/>
      <c r="I40" s="45"/>
      <c r="J40" s="45"/>
    </row>
    <row r="41" spans="1:10" ht="13.5" customHeight="1" thickBot="1" x14ac:dyDescent="0.25">
      <c r="A41" s="66" t="s">
        <v>18832</v>
      </c>
      <c r="B41" s="66" t="s">
        <v>18833</v>
      </c>
      <c r="C41" s="66" t="s">
        <v>17798</v>
      </c>
      <c r="D41" s="66" t="s">
        <v>17483</v>
      </c>
      <c r="E41" s="66" t="s">
        <v>8855</v>
      </c>
      <c r="F41" s="66" t="s">
        <v>18834</v>
      </c>
      <c r="G41" s="45"/>
      <c r="H41" s="45"/>
      <c r="I41" s="45"/>
      <c r="J41" s="45"/>
    </row>
    <row r="42" spans="1:10" ht="14.1" customHeight="1" thickBot="1" x14ac:dyDescent="0.25">
      <c r="A42" s="93" t="s">
        <v>14828</v>
      </c>
      <c r="B42" s="67" t="s">
        <v>8529</v>
      </c>
      <c r="C42" s="78">
        <v>44662</v>
      </c>
      <c r="D42" s="93" t="s">
        <v>9386</v>
      </c>
      <c r="E42" s="67" t="s">
        <v>13094</v>
      </c>
      <c r="F42" s="81" t="s">
        <v>3081</v>
      </c>
      <c r="G42" s="45"/>
      <c r="H42" s="45"/>
      <c r="I42" s="45"/>
      <c r="J42" s="45"/>
    </row>
    <row r="43" spans="1:10" ht="14.1" customHeight="1" thickBot="1" x14ac:dyDescent="0.25">
      <c r="A43" s="94"/>
      <c r="B43" s="67" t="s">
        <v>1786</v>
      </c>
      <c r="C43" s="77">
        <f>IF(C42="","",IF(AND(MONTH(C42)&gt;=1,MONTH(C42)&lt;=3),1,IF(AND(MONTH(C42)&gt;=4,MONTH(C42)&lt;=6),2,IF(AND(MONTH(C42)&gt;=7,MONTH(C42)&lt;=9),3,4))))</f>
        <v>2</v>
      </c>
      <c r="D43" s="94"/>
      <c r="E43" s="67" t="s">
        <v>2418</v>
      </c>
      <c r="F43" s="81" t="s">
        <v>11112</v>
      </c>
      <c r="G43" s="45"/>
      <c r="H43" s="45"/>
      <c r="I43" s="45"/>
      <c r="J43" s="45"/>
    </row>
    <row r="44" spans="1:10" ht="14.1" customHeight="1" thickBot="1" x14ac:dyDescent="0.25">
      <c r="A44" s="94"/>
      <c r="B44" s="67" t="s">
        <v>12943</v>
      </c>
      <c r="C44" s="78">
        <v>44665</v>
      </c>
      <c r="D44" s="94"/>
      <c r="E44" s="67" t="s">
        <v>3074</v>
      </c>
      <c r="F44" s="81" t="s">
        <v>11112</v>
      </c>
      <c r="G44" s="45"/>
      <c r="H44" s="45"/>
      <c r="I44" s="45"/>
      <c r="J44" s="45"/>
    </row>
    <row r="45" spans="1:10" ht="14.1" customHeight="1" thickBot="1" x14ac:dyDescent="0.25">
      <c r="A45" s="94"/>
      <c r="B45" s="67" t="s">
        <v>1786</v>
      </c>
      <c r="C45" s="77">
        <f>IF(C44="","",IF(AND(MONTH(C44)&gt;=1,MONTH(C44)&lt;=3),1,IF(AND(MONTH(C44)&gt;=4,MONTH(C44)&lt;=6),2,IF(AND(MONTH(C44)&gt;=7,MONTH(C44)&lt;=9),3,4))))</f>
        <v>2</v>
      </c>
      <c r="D45" s="94"/>
      <c r="E45" s="67" t="s">
        <v>13193</v>
      </c>
      <c r="F45" s="81" t="s">
        <v>11112</v>
      </c>
      <c r="G45" s="45"/>
      <c r="H45" s="45"/>
      <c r="I45" s="45"/>
      <c r="J45" s="45"/>
    </row>
    <row r="46" spans="1:10" ht="14.1" customHeight="1" thickBot="1" x14ac:dyDescent="0.25">
      <c r="A46" s="45"/>
      <c r="B46" s="45"/>
      <c r="C46" s="45"/>
      <c r="D46" s="45"/>
      <c r="E46" s="45"/>
      <c r="F46" s="45"/>
      <c r="G46" s="45"/>
      <c r="H46" s="45"/>
      <c r="I46" s="45"/>
      <c r="J46" s="45"/>
    </row>
    <row r="47" spans="1:10" ht="14.1" customHeight="1" thickBot="1" x14ac:dyDescent="0.25">
      <c r="A47" s="72" t="s">
        <v>15735</v>
      </c>
      <c r="B47" s="72" t="s">
        <v>16146</v>
      </c>
      <c r="C47" s="72" t="s">
        <v>15641</v>
      </c>
      <c r="D47" s="72" t="s">
        <v>15251</v>
      </c>
      <c r="E47" s="72" t="s">
        <v>6933</v>
      </c>
      <c r="F47" s="72" t="s">
        <v>15280</v>
      </c>
      <c r="G47" s="45"/>
      <c r="H47" s="45"/>
      <c r="I47" s="45"/>
      <c r="J47" s="45"/>
    </row>
    <row r="48" spans="1:10" ht="13.5" customHeight="1" x14ac:dyDescent="0.2">
      <c r="A48" s="82">
        <v>50201709</v>
      </c>
      <c r="B48" s="69" t="str">
        <f t="shared" ref="B48:B71" ca="1" si="2">IFERROR(INDEX(UNSPSCDes,MATCH(INDIRECT(ADDRESS(ROW(),COLUMN()-1,4)),UNSPSCCode,0)),"")</f>
        <v>Café instantáneo</v>
      </c>
      <c r="C48" s="83" t="s">
        <v>1449</v>
      </c>
      <c r="D48" s="82">
        <v>250</v>
      </c>
      <c r="E48" s="71">
        <v>100</v>
      </c>
      <c r="F48" s="70">
        <f t="shared" ref="F48:F71" ca="1" si="3">INDIRECT(ADDRESS(ROW(),COLUMN()-2,4))*INDIRECT(ADDRESS(ROW(),COLUMN()-1,4))</f>
        <v>25000</v>
      </c>
      <c r="G48" s="45"/>
      <c r="H48" s="45"/>
      <c r="I48" s="45"/>
      <c r="J48" s="45"/>
    </row>
    <row r="49" spans="1:10" ht="13.5" customHeight="1" x14ac:dyDescent="0.2">
      <c r="A49" s="82">
        <v>50192110</v>
      </c>
      <c r="B49" s="69" t="str">
        <f t="shared" ca="1" si="2"/>
        <v>Nueces o fruta disecada</v>
      </c>
      <c r="C49" s="83" t="s">
        <v>16989</v>
      </c>
      <c r="D49" s="82">
        <v>5</v>
      </c>
      <c r="E49" s="71">
        <v>1933.7249999999999</v>
      </c>
      <c r="F49" s="70">
        <f t="shared" ca="1" si="3"/>
        <v>9668.625</v>
      </c>
      <c r="G49" s="45"/>
      <c r="H49" s="45"/>
      <c r="I49" s="45"/>
      <c r="J49" s="45"/>
    </row>
    <row r="50" spans="1:10" ht="13.5" customHeight="1" x14ac:dyDescent="0.2">
      <c r="A50" s="82">
        <v>50181905</v>
      </c>
      <c r="B50" s="69" t="str">
        <f t="shared" ca="1" si="2"/>
        <v>Galletas de dulce</v>
      </c>
      <c r="C50" s="83" t="s">
        <v>16989</v>
      </c>
      <c r="D50" s="82">
        <v>10</v>
      </c>
      <c r="E50" s="71">
        <v>944</v>
      </c>
      <c r="F50" s="70">
        <f t="shared" ca="1" si="3"/>
        <v>9440</v>
      </c>
      <c r="G50" s="45"/>
      <c r="H50" s="45"/>
      <c r="I50" s="45"/>
      <c r="J50" s="45"/>
    </row>
    <row r="51" spans="1:10" ht="13.5" customHeight="1" x14ac:dyDescent="0.2">
      <c r="A51" s="82">
        <v>50181903</v>
      </c>
      <c r="B51" s="69" t="str">
        <f t="shared" ca="1" si="2"/>
        <v>Galletas sencillas de sal</v>
      </c>
      <c r="C51" s="83" t="s">
        <v>4736</v>
      </c>
      <c r="D51" s="82">
        <v>10</v>
      </c>
      <c r="E51" s="71">
        <v>300</v>
      </c>
      <c r="F51" s="70">
        <f t="shared" ca="1" si="3"/>
        <v>3000</v>
      </c>
      <c r="G51" s="45"/>
      <c r="H51" s="45"/>
      <c r="I51" s="45"/>
      <c r="J51" s="45"/>
    </row>
    <row r="52" spans="1:10" ht="13.5" customHeight="1" x14ac:dyDescent="0.2">
      <c r="A52" s="82">
        <v>50202305</v>
      </c>
      <c r="B52" s="69" t="str">
        <f t="shared" ca="1" si="2"/>
        <v>Jugo fresco</v>
      </c>
      <c r="C52" s="83" t="s">
        <v>1449</v>
      </c>
      <c r="D52" s="82">
        <v>5</v>
      </c>
      <c r="E52" s="71">
        <v>200</v>
      </c>
      <c r="F52" s="70">
        <f t="shared" ca="1" si="3"/>
        <v>1000</v>
      </c>
      <c r="G52" s="45"/>
      <c r="H52" s="45"/>
      <c r="I52" s="45"/>
      <c r="J52" s="45"/>
    </row>
    <row r="53" spans="1:10" ht="13.5" customHeight="1" x14ac:dyDescent="0.2">
      <c r="A53" s="82">
        <v>50201706</v>
      </c>
      <c r="B53" s="69" t="str">
        <f t="shared" ca="1" si="2"/>
        <v>Café</v>
      </c>
      <c r="C53" s="83" t="s">
        <v>4736</v>
      </c>
      <c r="D53" s="82">
        <v>10</v>
      </c>
      <c r="E53" s="71">
        <v>4750</v>
      </c>
      <c r="F53" s="70">
        <f t="shared" ca="1" si="3"/>
        <v>47500</v>
      </c>
      <c r="G53" s="45"/>
      <c r="H53" s="45"/>
      <c r="I53" s="45"/>
      <c r="J53" s="45"/>
    </row>
    <row r="54" spans="1:10" ht="13.5" customHeight="1" x14ac:dyDescent="0.2">
      <c r="A54" s="82">
        <v>50201713</v>
      </c>
      <c r="B54" s="69" t="str">
        <f t="shared" ca="1" si="2"/>
        <v>Bolsas de té</v>
      </c>
      <c r="C54" s="83" t="s">
        <v>16989</v>
      </c>
      <c r="D54" s="82">
        <v>10</v>
      </c>
      <c r="E54" s="71">
        <v>200</v>
      </c>
      <c r="F54" s="70">
        <f t="shared" ca="1" si="3"/>
        <v>2000</v>
      </c>
      <c r="G54" s="45"/>
      <c r="H54" s="45"/>
      <c r="I54" s="45"/>
      <c r="J54" s="45"/>
    </row>
    <row r="55" spans="1:10" ht="13.5" customHeight="1" x14ac:dyDescent="0.2">
      <c r="A55" s="82">
        <v>50161814</v>
      </c>
      <c r="B55" s="69" t="str">
        <f t="shared" ca="1" si="2"/>
        <v>Azúcar o sustituto de azúcar, confite</v>
      </c>
      <c r="C55" s="83" t="s">
        <v>4736</v>
      </c>
      <c r="D55" s="82">
        <v>60</v>
      </c>
      <c r="E55" s="71">
        <v>150</v>
      </c>
      <c r="F55" s="70">
        <f t="shared" ca="1" si="3"/>
        <v>9000</v>
      </c>
      <c r="G55" s="45"/>
      <c r="H55" s="45"/>
      <c r="I55" s="45"/>
      <c r="J55" s="45"/>
    </row>
    <row r="56" spans="1:10" ht="13.5" customHeight="1" x14ac:dyDescent="0.2">
      <c r="A56" s="82">
        <v>50201714</v>
      </c>
      <c r="B56" s="69" t="str">
        <f t="shared" ca="1" si="2"/>
        <v>Cremas no lácteas</v>
      </c>
      <c r="C56" s="83" t="s">
        <v>1449</v>
      </c>
      <c r="D56" s="82">
        <v>20</v>
      </c>
      <c r="E56" s="71">
        <v>250</v>
      </c>
      <c r="F56" s="70">
        <f t="shared" ca="1" si="3"/>
        <v>5000</v>
      </c>
      <c r="G56" s="45"/>
      <c r="H56" s="45"/>
      <c r="I56" s="45"/>
      <c r="J56" s="45"/>
    </row>
    <row r="57" spans="1:10" ht="13.5" customHeight="1" x14ac:dyDescent="0.2">
      <c r="A57" s="82">
        <v>50202301</v>
      </c>
      <c r="B57" s="69" t="str">
        <f t="shared" ca="1" si="2"/>
        <v>Agua</v>
      </c>
      <c r="C57" s="83" t="s">
        <v>1449</v>
      </c>
      <c r="D57" s="82">
        <v>150</v>
      </c>
      <c r="E57" s="71">
        <v>100</v>
      </c>
      <c r="F57" s="70">
        <f t="shared" ca="1" si="3"/>
        <v>15000</v>
      </c>
      <c r="G57" s="45"/>
      <c r="H57" s="45"/>
      <c r="I57" s="45"/>
      <c r="J57" s="45"/>
    </row>
    <row r="58" spans="1:10" ht="13.5" customHeight="1" x14ac:dyDescent="0.2">
      <c r="A58" s="82">
        <v>50192701</v>
      </c>
      <c r="B58" s="69" t="str">
        <f t="shared" ca="1" si="2"/>
        <v>Comidas combinadas frescas</v>
      </c>
      <c r="C58" s="83" t="s">
        <v>1449</v>
      </c>
      <c r="D58" s="82">
        <v>40</v>
      </c>
      <c r="E58" s="71">
        <v>300</v>
      </c>
      <c r="F58" s="70">
        <f t="shared" ca="1" si="3"/>
        <v>12000</v>
      </c>
      <c r="G58" s="45"/>
      <c r="H58" s="45"/>
      <c r="I58" s="45"/>
      <c r="J58" s="45"/>
    </row>
    <row r="59" spans="1:10" ht="13.5" customHeight="1" x14ac:dyDescent="0.2">
      <c r="A59" s="82">
        <v>50192701</v>
      </c>
      <c r="B59" s="69" t="str">
        <f t="shared" ca="1" si="2"/>
        <v>Comidas combinadas frescas</v>
      </c>
      <c r="C59" s="83" t="s">
        <v>1449</v>
      </c>
      <c r="D59" s="82">
        <v>1</v>
      </c>
      <c r="E59" s="71">
        <v>30000</v>
      </c>
      <c r="F59" s="70">
        <f t="shared" ca="1" si="3"/>
        <v>30000</v>
      </c>
      <c r="G59" s="45"/>
      <c r="H59" s="45"/>
      <c r="I59" s="45"/>
      <c r="J59" s="45"/>
    </row>
    <row r="60" spans="1:10" ht="13.5" customHeight="1" x14ac:dyDescent="0.2">
      <c r="A60" s="82">
        <v>50192701</v>
      </c>
      <c r="B60" s="69" t="str">
        <f t="shared" ca="1" si="2"/>
        <v>Comidas combinadas frescas</v>
      </c>
      <c r="C60" s="83" t="s">
        <v>1449</v>
      </c>
      <c r="D60" s="82">
        <v>1</v>
      </c>
      <c r="E60" s="71">
        <v>40000</v>
      </c>
      <c r="F60" s="70">
        <f t="shared" ca="1" si="3"/>
        <v>40000</v>
      </c>
      <c r="G60" s="45"/>
      <c r="H60" s="45"/>
      <c r="I60" s="45"/>
      <c r="J60" s="45"/>
    </row>
    <row r="61" spans="1:10" ht="13.5" customHeight="1" x14ac:dyDescent="0.2">
      <c r="A61" s="82">
        <v>50192701</v>
      </c>
      <c r="B61" s="69" t="str">
        <f t="shared" ca="1" si="2"/>
        <v>Comidas combinadas frescas</v>
      </c>
      <c r="C61" s="83" t="s">
        <v>1449</v>
      </c>
      <c r="D61" s="82">
        <v>1</v>
      </c>
      <c r="E61" s="71">
        <v>59000</v>
      </c>
      <c r="F61" s="70">
        <f t="shared" ca="1" si="3"/>
        <v>59000</v>
      </c>
      <c r="G61" s="45"/>
      <c r="H61" s="45"/>
      <c r="I61" s="45"/>
      <c r="J61" s="45"/>
    </row>
    <row r="62" spans="1:10" ht="13.5" customHeight="1" x14ac:dyDescent="0.2">
      <c r="A62" s="82">
        <v>50192701</v>
      </c>
      <c r="B62" s="69" t="str">
        <f t="shared" ca="1" si="2"/>
        <v>Comidas combinadas frescas</v>
      </c>
      <c r="C62" s="83" t="s">
        <v>1449</v>
      </c>
      <c r="D62" s="82">
        <v>1</v>
      </c>
      <c r="E62" s="71">
        <v>40000</v>
      </c>
      <c r="F62" s="70">
        <f t="shared" ca="1" si="3"/>
        <v>40000</v>
      </c>
      <c r="G62" s="45"/>
      <c r="H62" s="45"/>
      <c r="I62" s="45"/>
      <c r="J62" s="45"/>
    </row>
    <row r="63" spans="1:10" ht="13.5" customHeight="1" x14ac:dyDescent="0.2">
      <c r="A63" s="82">
        <v>50192701</v>
      </c>
      <c r="B63" s="69" t="str">
        <f t="shared" ca="1" si="2"/>
        <v>Comidas combinadas frescas</v>
      </c>
      <c r="C63" s="83" t="s">
        <v>1449</v>
      </c>
      <c r="D63" s="82">
        <v>1</v>
      </c>
      <c r="E63" s="71">
        <v>40000</v>
      </c>
      <c r="F63" s="70">
        <f t="shared" ca="1" si="3"/>
        <v>40000</v>
      </c>
      <c r="G63" s="45"/>
      <c r="H63" s="45"/>
      <c r="I63" s="45"/>
      <c r="J63" s="45"/>
    </row>
    <row r="64" spans="1:10" ht="13.5" customHeight="1" x14ac:dyDescent="0.2">
      <c r="A64" s="82">
        <v>50192701</v>
      </c>
      <c r="B64" s="69" t="str">
        <f t="shared" ca="1" si="2"/>
        <v>Comidas combinadas frescas</v>
      </c>
      <c r="C64" s="83" t="s">
        <v>1449</v>
      </c>
      <c r="D64" s="82">
        <v>1</v>
      </c>
      <c r="E64" s="71">
        <v>40000</v>
      </c>
      <c r="F64" s="70">
        <f t="shared" ca="1" si="3"/>
        <v>40000</v>
      </c>
      <c r="G64" s="45"/>
      <c r="H64" s="45"/>
      <c r="I64" s="45"/>
      <c r="J64" s="45"/>
    </row>
    <row r="65" spans="1:10" ht="13.5" customHeight="1" x14ac:dyDescent="0.2">
      <c r="A65" s="82">
        <v>50192701</v>
      </c>
      <c r="B65" s="69" t="str">
        <f t="shared" ca="1" si="2"/>
        <v>Comidas combinadas frescas</v>
      </c>
      <c r="C65" s="83" t="s">
        <v>1449</v>
      </c>
      <c r="D65" s="82">
        <v>1</v>
      </c>
      <c r="E65" s="71">
        <v>30000</v>
      </c>
      <c r="F65" s="70">
        <f t="shared" ca="1" si="3"/>
        <v>30000</v>
      </c>
      <c r="G65" s="45"/>
      <c r="H65" s="45"/>
      <c r="I65" s="45"/>
      <c r="J65" s="45"/>
    </row>
    <row r="66" spans="1:10" ht="13.5" customHeight="1" x14ac:dyDescent="0.2">
      <c r="A66" s="82">
        <v>50192701</v>
      </c>
      <c r="B66" s="69" t="str">
        <f t="shared" ca="1" si="2"/>
        <v>Comidas combinadas frescas</v>
      </c>
      <c r="C66" s="83" t="s">
        <v>1449</v>
      </c>
      <c r="D66" s="82">
        <v>1</v>
      </c>
      <c r="E66" s="71">
        <v>39000</v>
      </c>
      <c r="F66" s="70">
        <f t="shared" ca="1" si="3"/>
        <v>39000</v>
      </c>
      <c r="G66" s="45"/>
      <c r="H66" s="45"/>
      <c r="I66" s="45"/>
      <c r="J66" s="45"/>
    </row>
    <row r="67" spans="1:10" ht="13.5" customHeight="1" x14ac:dyDescent="0.2">
      <c r="A67" s="82">
        <v>50192701</v>
      </c>
      <c r="B67" s="69" t="str">
        <f t="shared" ca="1" si="2"/>
        <v>Comidas combinadas frescas</v>
      </c>
      <c r="C67" s="83" t="s">
        <v>1449</v>
      </c>
      <c r="D67" s="82">
        <v>1</v>
      </c>
      <c r="E67" s="71">
        <v>50000</v>
      </c>
      <c r="F67" s="70">
        <f t="shared" ca="1" si="3"/>
        <v>50000</v>
      </c>
      <c r="G67" s="45"/>
      <c r="H67" s="45"/>
      <c r="I67" s="45"/>
      <c r="J67" s="45"/>
    </row>
    <row r="68" spans="1:10" ht="13.5" customHeight="1" x14ac:dyDescent="0.2">
      <c r="A68" s="82">
        <v>50192701</v>
      </c>
      <c r="B68" s="69" t="str">
        <f t="shared" ca="1" si="2"/>
        <v>Comidas combinadas frescas</v>
      </c>
      <c r="C68" s="83" t="s">
        <v>1449</v>
      </c>
      <c r="D68" s="82">
        <v>1</v>
      </c>
      <c r="E68" s="71">
        <v>10000</v>
      </c>
      <c r="F68" s="70">
        <f t="shared" ca="1" si="3"/>
        <v>10000</v>
      </c>
      <c r="G68" s="45"/>
      <c r="H68" s="45"/>
      <c r="I68" s="45"/>
      <c r="J68" s="45"/>
    </row>
    <row r="69" spans="1:10" ht="13.5" customHeight="1" x14ac:dyDescent="0.2">
      <c r="A69" s="82">
        <v>50192701</v>
      </c>
      <c r="B69" s="69" t="str">
        <f t="shared" ca="1" si="2"/>
        <v>Comidas combinadas frescas</v>
      </c>
      <c r="C69" s="83" t="s">
        <v>1449</v>
      </c>
      <c r="D69" s="82">
        <v>1</v>
      </c>
      <c r="E69" s="71">
        <v>10000</v>
      </c>
      <c r="F69" s="70">
        <f t="shared" ca="1" si="3"/>
        <v>10000</v>
      </c>
      <c r="G69" s="45"/>
      <c r="H69" s="45"/>
      <c r="I69" s="45"/>
      <c r="J69" s="45"/>
    </row>
    <row r="70" spans="1:10" ht="13.5" customHeight="1" x14ac:dyDescent="0.2">
      <c r="A70" s="82">
        <v>50192701</v>
      </c>
      <c r="B70" s="69" t="str">
        <f t="shared" ca="1" si="2"/>
        <v>Comidas combinadas frescas</v>
      </c>
      <c r="C70" s="83" t="s">
        <v>1449</v>
      </c>
      <c r="D70" s="82">
        <v>2</v>
      </c>
      <c r="E70" s="71">
        <v>10000</v>
      </c>
      <c r="F70" s="70">
        <f t="shared" ca="1" si="3"/>
        <v>20000</v>
      </c>
      <c r="G70" s="45"/>
      <c r="H70" s="45"/>
      <c r="I70" s="45"/>
      <c r="J70" s="45"/>
    </row>
    <row r="71" spans="1:10" ht="13.5" customHeight="1" x14ac:dyDescent="0.2">
      <c r="A71" s="82">
        <v>50192701</v>
      </c>
      <c r="B71" s="69" t="str">
        <f t="shared" ca="1" si="2"/>
        <v>Comidas combinadas frescas</v>
      </c>
      <c r="C71" s="83" t="s">
        <v>1449</v>
      </c>
      <c r="D71" s="82">
        <v>3</v>
      </c>
      <c r="E71" s="71">
        <v>25000</v>
      </c>
      <c r="F71" s="70">
        <f t="shared" ca="1" si="3"/>
        <v>75000</v>
      </c>
      <c r="G71" s="45"/>
      <c r="H71" s="45"/>
      <c r="I71" s="45"/>
      <c r="J71" s="45"/>
    </row>
    <row r="72" spans="1:10" ht="14.1" customHeight="1" x14ac:dyDescent="0.2">
      <c r="A72" s="45"/>
      <c r="B72" s="45"/>
      <c r="C72" s="45"/>
      <c r="D72" s="45"/>
      <c r="E72" s="73" t="s">
        <v>12551</v>
      </c>
      <c r="F72" s="74">
        <f ca="1">SUM(Table32[MONTO TOTAL ESTIMADO])</f>
        <v>621608.625</v>
      </c>
      <c r="G72" s="45"/>
      <c r="H72" s="45" t="str">
        <f>C41</f>
        <v>Bienes</v>
      </c>
      <c r="I72" s="45" t="str">
        <f>E41</f>
        <v>Sí</v>
      </c>
      <c r="J72" s="45" t="str">
        <f>D41</f>
        <v>Compras Menores</v>
      </c>
    </row>
    <row r="73" spans="1:10" ht="14.1" customHeight="1" thickBot="1" x14ac:dyDescent="0.3"/>
    <row r="74" spans="1:10" ht="33.75" customHeight="1" thickBot="1" x14ac:dyDescent="0.25">
      <c r="A74" s="64" t="s">
        <v>16382</v>
      </c>
      <c r="B74" s="64" t="s">
        <v>161</v>
      </c>
      <c r="C74" s="64" t="s">
        <v>11725</v>
      </c>
      <c r="D74" s="64" t="s">
        <v>14378</v>
      </c>
      <c r="E74" s="64" t="s">
        <v>10962</v>
      </c>
      <c r="F74" s="64" t="s">
        <v>11095</v>
      </c>
      <c r="G74" s="45"/>
      <c r="H74" s="45"/>
      <c r="I74" s="45"/>
      <c r="J74" s="45"/>
    </row>
    <row r="75" spans="1:10" ht="13.5" customHeight="1" thickBot="1" x14ac:dyDescent="0.25">
      <c r="A75" s="66" t="s">
        <v>18832</v>
      </c>
      <c r="B75" s="66" t="s">
        <v>18833</v>
      </c>
      <c r="C75" s="66" t="s">
        <v>17798</v>
      </c>
      <c r="D75" s="66" t="s">
        <v>10171</v>
      </c>
      <c r="E75" s="66" t="s">
        <v>17854</v>
      </c>
      <c r="F75" s="66" t="s">
        <v>18834</v>
      </c>
      <c r="G75" s="45"/>
      <c r="H75" s="45"/>
      <c r="I75" s="45"/>
      <c r="J75" s="45"/>
    </row>
    <row r="76" spans="1:10" ht="14.1" customHeight="1" thickBot="1" x14ac:dyDescent="0.25">
      <c r="A76" s="93" t="s">
        <v>14828</v>
      </c>
      <c r="B76" s="67" t="s">
        <v>8529</v>
      </c>
      <c r="C76" s="76">
        <v>44753</v>
      </c>
      <c r="D76" s="93" t="s">
        <v>9386</v>
      </c>
      <c r="E76" s="67" t="s">
        <v>13094</v>
      </c>
      <c r="F76" s="81" t="s">
        <v>3081</v>
      </c>
      <c r="G76" s="45"/>
      <c r="H76" s="45"/>
      <c r="I76" s="45"/>
      <c r="J76" s="45"/>
    </row>
    <row r="77" spans="1:10" ht="14.1" customHeight="1" thickBot="1" x14ac:dyDescent="0.25">
      <c r="A77" s="94"/>
      <c r="B77" s="67" t="s">
        <v>1786</v>
      </c>
      <c r="C77" s="77">
        <f>IF(C76="","",IF(AND(MONTH(C76)&gt;=1,MONTH(C76)&lt;=3),1,IF(AND(MONTH(C76)&gt;=4,MONTH(C76)&lt;=6),2,IF(AND(MONTH(C76)&gt;=7,MONTH(C76)&lt;=9),3,4))))</f>
        <v>3</v>
      </c>
      <c r="D77" s="94"/>
      <c r="E77" s="67" t="s">
        <v>2418</v>
      </c>
      <c r="F77" s="81" t="s">
        <v>11112</v>
      </c>
      <c r="G77" s="45"/>
      <c r="H77" s="45"/>
      <c r="I77" s="45"/>
      <c r="J77" s="45"/>
    </row>
    <row r="78" spans="1:10" ht="14.1" customHeight="1" thickBot="1" x14ac:dyDescent="0.25">
      <c r="A78" s="94"/>
      <c r="B78" s="67" t="s">
        <v>12943</v>
      </c>
      <c r="C78" s="76">
        <v>44756</v>
      </c>
      <c r="D78" s="94"/>
      <c r="E78" s="67" t="s">
        <v>3074</v>
      </c>
      <c r="F78" s="81" t="s">
        <v>11112</v>
      </c>
      <c r="G78" s="45"/>
      <c r="H78" s="45"/>
      <c r="I78" s="45"/>
      <c r="J78" s="45"/>
    </row>
    <row r="79" spans="1:10" ht="14.1" customHeight="1" thickBot="1" x14ac:dyDescent="0.25">
      <c r="A79" s="94"/>
      <c r="B79" s="67" t="s">
        <v>1786</v>
      </c>
      <c r="C79" s="77">
        <f>IF(C78="","",IF(AND(MONTH(C78)&gt;=1,MONTH(C78)&lt;=3),1,IF(AND(MONTH(C78)&gt;=4,MONTH(C78)&lt;=6),2,IF(AND(MONTH(C78)&gt;=7,MONTH(C78)&lt;=9),3,4))))</f>
        <v>3</v>
      </c>
      <c r="D79" s="94"/>
      <c r="E79" s="67" t="s">
        <v>13193</v>
      </c>
      <c r="F79" s="81" t="s">
        <v>11112</v>
      </c>
      <c r="G79" s="45"/>
      <c r="H79" s="45"/>
      <c r="I79" s="45"/>
      <c r="J79" s="45"/>
    </row>
    <row r="80" spans="1:10" ht="14.1" customHeight="1" thickBot="1" x14ac:dyDescent="0.25">
      <c r="A80" s="45"/>
      <c r="B80" s="45"/>
      <c r="C80" s="45"/>
      <c r="D80" s="45"/>
      <c r="E80" s="45"/>
      <c r="F80" s="45"/>
      <c r="G80" s="45"/>
      <c r="H80" s="45"/>
      <c r="I80" s="45"/>
      <c r="J80" s="45"/>
    </row>
    <row r="81" spans="1:10" ht="14.1" customHeight="1" thickBot="1" x14ac:dyDescent="0.25">
      <c r="A81" s="72" t="s">
        <v>15735</v>
      </c>
      <c r="B81" s="72" t="s">
        <v>16146</v>
      </c>
      <c r="C81" s="72" t="s">
        <v>15641</v>
      </c>
      <c r="D81" s="72" t="s">
        <v>15251</v>
      </c>
      <c r="E81" s="72" t="s">
        <v>6933</v>
      </c>
      <c r="F81" s="72" t="s">
        <v>15280</v>
      </c>
      <c r="G81" s="45"/>
      <c r="H81" s="45"/>
      <c r="I81" s="45"/>
      <c r="J81" s="45"/>
    </row>
    <row r="82" spans="1:10" ht="13.5" customHeight="1" x14ac:dyDescent="0.2">
      <c r="A82" s="82">
        <v>50201709</v>
      </c>
      <c r="B82" s="69" t="str">
        <f t="shared" ref="B82:B101" ca="1" si="4">IFERROR(INDEX(UNSPSCDes,MATCH(INDIRECT(ADDRESS(ROW(),COLUMN()-1,4)),UNSPSCCode,0)),"")</f>
        <v>Café instantáneo</v>
      </c>
      <c r="C82" s="83" t="s">
        <v>1449</v>
      </c>
      <c r="D82" s="82">
        <v>200</v>
      </c>
      <c r="E82" s="71">
        <v>100</v>
      </c>
      <c r="F82" s="70">
        <f t="shared" ref="F82:F101" ca="1" si="5">INDIRECT(ADDRESS(ROW(),COLUMN()-2,4))*INDIRECT(ADDRESS(ROW(),COLUMN()-1,4))</f>
        <v>20000</v>
      </c>
      <c r="G82" s="45"/>
      <c r="H82" s="45"/>
      <c r="I82" s="45"/>
      <c r="J82" s="45"/>
    </row>
    <row r="83" spans="1:10" ht="13.5" customHeight="1" x14ac:dyDescent="0.2">
      <c r="A83" s="82">
        <v>50192110</v>
      </c>
      <c r="B83" s="69" t="str">
        <f t="shared" ca="1" si="4"/>
        <v>Nueces o fruta disecada</v>
      </c>
      <c r="C83" s="83" t="s">
        <v>16989</v>
      </c>
      <c r="D83" s="82">
        <v>5</v>
      </c>
      <c r="E83" s="71">
        <v>1933.7249999999999</v>
      </c>
      <c r="F83" s="70">
        <f t="shared" ca="1" si="5"/>
        <v>9668.625</v>
      </c>
      <c r="G83" s="45"/>
      <c r="H83" s="45"/>
      <c r="I83" s="45"/>
      <c r="J83" s="45"/>
    </row>
    <row r="84" spans="1:10" ht="13.5" customHeight="1" x14ac:dyDescent="0.2">
      <c r="A84" s="82">
        <v>50181905</v>
      </c>
      <c r="B84" s="69" t="str">
        <f t="shared" ca="1" si="4"/>
        <v>Galletas de dulce</v>
      </c>
      <c r="C84" s="83" t="s">
        <v>16989</v>
      </c>
      <c r="D84" s="82">
        <v>5</v>
      </c>
      <c r="E84" s="71">
        <v>944</v>
      </c>
      <c r="F84" s="70">
        <f t="shared" ca="1" si="5"/>
        <v>4720</v>
      </c>
      <c r="G84" s="45"/>
      <c r="H84" s="45"/>
      <c r="I84" s="45"/>
      <c r="J84" s="45"/>
    </row>
    <row r="85" spans="1:10" ht="13.5" customHeight="1" x14ac:dyDescent="0.2">
      <c r="A85" s="82">
        <v>50181903</v>
      </c>
      <c r="B85" s="69" t="str">
        <f t="shared" ca="1" si="4"/>
        <v>Galletas sencillas de sal</v>
      </c>
      <c r="C85" s="83" t="s">
        <v>4736</v>
      </c>
      <c r="D85" s="82">
        <v>10</v>
      </c>
      <c r="E85" s="71">
        <v>300</v>
      </c>
      <c r="F85" s="70">
        <f t="shared" ca="1" si="5"/>
        <v>3000</v>
      </c>
      <c r="G85" s="45"/>
      <c r="H85" s="45"/>
      <c r="I85" s="45"/>
      <c r="J85" s="45"/>
    </row>
    <row r="86" spans="1:10" ht="13.5" customHeight="1" x14ac:dyDescent="0.2">
      <c r="A86" s="82">
        <v>50202305</v>
      </c>
      <c r="B86" s="69" t="str">
        <f t="shared" ca="1" si="4"/>
        <v>Jugo fresco</v>
      </c>
      <c r="C86" s="83" t="s">
        <v>1449</v>
      </c>
      <c r="D86" s="82">
        <v>5</v>
      </c>
      <c r="E86" s="71">
        <v>200</v>
      </c>
      <c r="F86" s="70">
        <f t="shared" ca="1" si="5"/>
        <v>1000</v>
      </c>
      <c r="G86" s="45"/>
      <c r="H86" s="45"/>
      <c r="I86" s="45"/>
      <c r="J86" s="45"/>
    </row>
    <row r="87" spans="1:10" ht="13.5" customHeight="1" x14ac:dyDescent="0.2">
      <c r="A87" s="82">
        <v>50201706</v>
      </c>
      <c r="B87" s="69" t="str">
        <f t="shared" ca="1" si="4"/>
        <v>Café</v>
      </c>
      <c r="C87" s="83" t="s">
        <v>4736</v>
      </c>
      <c r="D87" s="82">
        <v>15</v>
      </c>
      <c r="E87" s="71">
        <v>4750</v>
      </c>
      <c r="F87" s="70">
        <f t="shared" ca="1" si="5"/>
        <v>71250</v>
      </c>
      <c r="G87" s="45"/>
      <c r="H87" s="45"/>
      <c r="I87" s="45"/>
      <c r="J87" s="45"/>
    </row>
    <row r="88" spans="1:10" ht="13.5" customHeight="1" x14ac:dyDescent="0.2">
      <c r="A88" s="82">
        <v>50201713</v>
      </c>
      <c r="B88" s="69" t="str">
        <f t="shared" ca="1" si="4"/>
        <v>Bolsas de té</v>
      </c>
      <c r="C88" s="83" t="s">
        <v>16989</v>
      </c>
      <c r="D88" s="82">
        <v>10</v>
      </c>
      <c r="E88" s="71">
        <v>200</v>
      </c>
      <c r="F88" s="70">
        <f t="shared" ca="1" si="5"/>
        <v>2000</v>
      </c>
      <c r="G88" s="45"/>
      <c r="H88" s="45"/>
      <c r="I88" s="45"/>
      <c r="J88" s="45"/>
    </row>
    <row r="89" spans="1:10" ht="13.5" customHeight="1" x14ac:dyDescent="0.2">
      <c r="A89" s="82">
        <v>50161814</v>
      </c>
      <c r="B89" s="69" t="str">
        <f t="shared" ca="1" si="4"/>
        <v>Azúcar o sustituto de azúcar, confite</v>
      </c>
      <c r="C89" s="83" t="s">
        <v>4736</v>
      </c>
      <c r="D89" s="82">
        <v>60</v>
      </c>
      <c r="E89" s="71">
        <v>150</v>
      </c>
      <c r="F89" s="70">
        <f t="shared" ca="1" si="5"/>
        <v>9000</v>
      </c>
      <c r="G89" s="45"/>
      <c r="H89" s="45"/>
      <c r="I89" s="45"/>
      <c r="J89" s="45"/>
    </row>
    <row r="90" spans="1:10" ht="13.5" customHeight="1" x14ac:dyDescent="0.2">
      <c r="A90" s="82">
        <v>50201714</v>
      </c>
      <c r="B90" s="69" t="str">
        <f t="shared" ca="1" si="4"/>
        <v>Cremas no lácteas</v>
      </c>
      <c r="C90" s="83" t="s">
        <v>1449</v>
      </c>
      <c r="D90" s="82">
        <v>20</v>
      </c>
      <c r="E90" s="71">
        <v>250</v>
      </c>
      <c r="F90" s="70">
        <f t="shared" ca="1" si="5"/>
        <v>5000</v>
      </c>
      <c r="G90" s="45"/>
      <c r="H90" s="45"/>
      <c r="I90" s="45"/>
      <c r="J90" s="45"/>
    </row>
    <row r="91" spans="1:10" ht="13.5" customHeight="1" x14ac:dyDescent="0.2">
      <c r="A91" s="82">
        <v>50202301</v>
      </c>
      <c r="B91" s="69" t="str">
        <f t="shared" ca="1" si="4"/>
        <v>Agua</v>
      </c>
      <c r="C91" s="83" t="s">
        <v>1449</v>
      </c>
      <c r="D91" s="82">
        <v>150</v>
      </c>
      <c r="E91" s="71">
        <v>100</v>
      </c>
      <c r="F91" s="70">
        <f t="shared" ca="1" si="5"/>
        <v>15000</v>
      </c>
      <c r="G91" s="45"/>
      <c r="H91" s="45"/>
      <c r="I91" s="45"/>
      <c r="J91" s="45"/>
    </row>
    <row r="92" spans="1:10" ht="13.5" customHeight="1" x14ac:dyDescent="0.2">
      <c r="A92" s="82">
        <v>50192701</v>
      </c>
      <c r="B92" s="69" t="str">
        <f t="shared" ca="1" si="4"/>
        <v>Comidas combinadas frescas</v>
      </c>
      <c r="C92" s="83" t="s">
        <v>1449</v>
      </c>
      <c r="D92" s="82">
        <v>40</v>
      </c>
      <c r="E92" s="71">
        <v>300</v>
      </c>
      <c r="F92" s="70">
        <f t="shared" ca="1" si="5"/>
        <v>12000</v>
      </c>
      <c r="G92" s="45"/>
      <c r="H92" s="45"/>
      <c r="I92" s="45"/>
      <c r="J92" s="45"/>
    </row>
    <row r="93" spans="1:10" ht="13.5" customHeight="1" x14ac:dyDescent="0.2">
      <c r="A93" s="82">
        <v>50192701</v>
      </c>
      <c r="B93" s="69" t="str">
        <f t="shared" ca="1" si="4"/>
        <v>Comidas combinadas frescas</v>
      </c>
      <c r="C93" s="83" t="s">
        <v>1449</v>
      </c>
      <c r="D93" s="82">
        <v>1</v>
      </c>
      <c r="E93" s="71">
        <v>30000</v>
      </c>
      <c r="F93" s="70">
        <f t="shared" ca="1" si="5"/>
        <v>30000</v>
      </c>
      <c r="G93" s="45"/>
      <c r="H93" s="45"/>
      <c r="I93" s="45"/>
      <c r="J93" s="45"/>
    </row>
    <row r="94" spans="1:10" ht="13.5" customHeight="1" x14ac:dyDescent="0.2">
      <c r="A94" s="82">
        <v>50192701</v>
      </c>
      <c r="B94" s="69" t="str">
        <f t="shared" ca="1" si="4"/>
        <v>Comidas combinadas frescas</v>
      </c>
      <c r="C94" s="83" t="s">
        <v>1449</v>
      </c>
      <c r="D94" s="82">
        <v>1</v>
      </c>
      <c r="E94" s="71">
        <v>50000</v>
      </c>
      <c r="F94" s="70">
        <f t="shared" ca="1" si="5"/>
        <v>50000</v>
      </c>
      <c r="G94" s="45"/>
      <c r="H94" s="45"/>
      <c r="I94" s="45"/>
      <c r="J94" s="45"/>
    </row>
    <row r="95" spans="1:10" ht="13.5" customHeight="1" x14ac:dyDescent="0.2">
      <c r="A95" s="82">
        <v>50192701</v>
      </c>
      <c r="B95" s="69" t="str">
        <f t="shared" ca="1" si="4"/>
        <v>Comidas combinadas frescas</v>
      </c>
      <c r="C95" s="83" t="s">
        <v>1449</v>
      </c>
      <c r="D95" s="82">
        <v>1</v>
      </c>
      <c r="E95" s="71">
        <v>40000</v>
      </c>
      <c r="F95" s="70">
        <f t="shared" ca="1" si="5"/>
        <v>40000</v>
      </c>
      <c r="G95" s="45"/>
      <c r="H95" s="45"/>
      <c r="I95" s="45"/>
      <c r="J95" s="45"/>
    </row>
    <row r="96" spans="1:10" ht="13.5" customHeight="1" x14ac:dyDescent="0.2">
      <c r="A96" s="82">
        <v>50192701</v>
      </c>
      <c r="B96" s="69" t="str">
        <f t="shared" ca="1" si="4"/>
        <v>Comidas combinadas frescas</v>
      </c>
      <c r="C96" s="83" t="s">
        <v>1449</v>
      </c>
      <c r="D96" s="82">
        <v>1</v>
      </c>
      <c r="E96" s="71">
        <v>40000</v>
      </c>
      <c r="F96" s="70">
        <f t="shared" ca="1" si="5"/>
        <v>40000</v>
      </c>
      <c r="G96" s="45"/>
      <c r="H96" s="45"/>
      <c r="I96" s="45"/>
      <c r="J96" s="45"/>
    </row>
    <row r="97" spans="1:10" ht="13.5" customHeight="1" x14ac:dyDescent="0.2">
      <c r="A97" s="82">
        <v>50192701</v>
      </c>
      <c r="B97" s="69" t="str">
        <f t="shared" ca="1" si="4"/>
        <v>Comidas combinadas frescas</v>
      </c>
      <c r="C97" s="83" t="s">
        <v>1449</v>
      </c>
      <c r="D97" s="82">
        <v>1</v>
      </c>
      <c r="E97" s="71">
        <v>30000</v>
      </c>
      <c r="F97" s="70">
        <f t="shared" ca="1" si="5"/>
        <v>30000</v>
      </c>
      <c r="G97" s="45"/>
      <c r="H97" s="45"/>
      <c r="I97" s="45"/>
      <c r="J97" s="45"/>
    </row>
    <row r="98" spans="1:10" ht="13.5" customHeight="1" x14ac:dyDescent="0.2">
      <c r="A98" s="82">
        <v>50192701</v>
      </c>
      <c r="B98" s="69" t="str">
        <f t="shared" ca="1" si="4"/>
        <v>Comidas combinadas frescas</v>
      </c>
      <c r="C98" s="83" t="s">
        <v>1449</v>
      </c>
      <c r="D98" s="82">
        <v>1</v>
      </c>
      <c r="E98" s="71">
        <v>59000</v>
      </c>
      <c r="F98" s="70">
        <f t="shared" ca="1" si="5"/>
        <v>59000</v>
      </c>
      <c r="G98" s="45"/>
      <c r="H98" s="45"/>
      <c r="I98" s="45"/>
      <c r="J98" s="45"/>
    </row>
    <row r="99" spans="1:10" ht="13.5" customHeight="1" x14ac:dyDescent="0.2">
      <c r="A99" s="82">
        <v>50192701</v>
      </c>
      <c r="B99" s="69" t="str">
        <f t="shared" ca="1" si="4"/>
        <v>Comidas combinadas frescas</v>
      </c>
      <c r="C99" s="83" t="s">
        <v>1449</v>
      </c>
      <c r="D99" s="82">
        <v>1</v>
      </c>
      <c r="E99" s="71">
        <v>30000</v>
      </c>
      <c r="F99" s="70">
        <f t="shared" ca="1" si="5"/>
        <v>30000</v>
      </c>
      <c r="G99" s="45"/>
      <c r="H99" s="45"/>
      <c r="I99" s="45"/>
      <c r="J99" s="45"/>
    </row>
    <row r="100" spans="1:10" ht="13.5" customHeight="1" x14ac:dyDescent="0.2">
      <c r="A100" s="82">
        <v>50192701</v>
      </c>
      <c r="B100" s="69" t="str">
        <f t="shared" ca="1" si="4"/>
        <v>Comidas combinadas frescas</v>
      </c>
      <c r="C100" s="83" t="s">
        <v>1449</v>
      </c>
      <c r="D100" s="82">
        <v>1</v>
      </c>
      <c r="E100" s="71">
        <v>40000</v>
      </c>
      <c r="F100" s="70">
        <f t="shared" ca="1" si="5"/>
        <v>40000</v>
      </c>
      <c r="G100" s="45"/>
      <c r="H100" s="45"/>
      <c r="I100" s="45"/>
      <c r="J100" s="45"/>
    </row>
    <row r="101" spans="1:10" ht="13.5" customHeight="1" x14ac:dyDescent="0.2">
      <c r="A101" s="82">
        <v>50192701</v>
      </c>
      <c r="B101" s="69" t="str">
        <f t="shared" ca="1" si="4"/>
        <v>Comidas combinadas frescas</v>
      </c>
      <c r="C101" s="83" t="s">
        <v>1449</v>
      </c>
      <c r="D101" s="82">
        <v>1</v>
      </c>
      <c r="E101" s="71">
        <v>20000</v>
      </c>
      <c r="F101" s="70">
        <f t="shared" ca="1" si="5"/>
        <v>20000</v>
      </c>
      <c r="G101" s="45"/>
      <c r="H101" s="45"/>
      <c r="I101" s="45"/>
      <c r="J101" s="45"/>
    </row>
    <row r="102" spans="1:10" ht="14.1" customHeight="1" x14ac:dyDescent="0.2">
      <c r="A102" s="45"/>
      <c r="B102" s="45"/>
      <c r="C102" s="45"/>
      <c r="D102" s="45"/>
      <c r="E102" s="73" t="s">
        <v>12551</v>
      </c>
      <c r="F102" s="74">
        <f ca="1">SUM(Table33[MONTO TOTAL ESTIMADO])</f>
        <v>491638.625</v>
      </c>
      <c r="G102" s="45"/>
      <c r="H102" s="45" t="str">
        <f>C75</f>
        <v>Bienes</v>
      </c>
      <c r="I102" s="45" t="str">
        <f>E75</f>
        <v>No</v>
      </c>
      <c r="J102" s="45" t="str">
        <f>D75</f>
        <v>Compras por debajo del Umbral</v>
      </c>
    </row>
    <row r="103" spans="1:10" ht="14.1" customHeight="1" thickBot="1" x14ac:dyDescent="0.3"/>
    <row r="104" spans="1:10" ht="33.75" customHeight="1" thickBot="1" x14ac:dyDescent="0.25">
      <c r="A104" s="64" t="s">
        <v>16382</v>
      </c>
      <c r="B104" s="64" t="s">
        <v>161</v>
      </c>
      <c r="C104" s="64" t="s">
        <v>11725</v>
      </c>
      <c r="D104" s="64" t="s">
        <v>14378</v>
      </c>
      <c r="E104" s="64" t="s">
        <v>10962</v>
      </c>
      <c r="F104" s="64" t="s">
        <v>11095</v>
      </c>
      <c r="G104" s="45"/>
      <c r="H104" s="45"/>
      <c r="I104" s="45"/>
      <c r="J104" s="45"/>
    </row>
    <row r="105" spans="1:10" ht="13.5" customHeight="1" thickBot="1" x14ac:dyDescent="0.25">
      <c r="A105" s="66" t="s">
        <v>18832</v>
      </c>
      <c r="B105" s="66" t="s">
        <v>18833</v>
      </c>
      <c r="C105" s="66" t="s">
        <v>17798</v>
      </c>
      <c r="D105" s="66" t="s">
        <v>10171</v>
      </c>
      <c r="E105" s="66" t="s">
        <v>8855</v>
      </c>
      <c r="F105" s="66" t="s">
        <v>18834</v>
      </c>
      <c r="G105" s="45"/>
      <c r="H105" s="45"/>
      <c r="I105" s="45"/>
      <c r="J105" s="45"/>
    </row>
    <row r="106" spans="1:10" ht="14.1" customHeight="1" thickBot="1" x14ac:dyDescent="0.25">
      <c r="A106" s="93" t="s">
        <v>14828</v>
      </c>
      <c r="B106" s="67" t="s">
        <v>8529</v>
      </c>
      <c r="C106" s="76">
        <v>44845</v>
      </c>
      <c r="D106" s="93" t="s">
        <v>9386</v>
      </c>
      <c r="E106" s="67" t="s">
        <v>13094</v>
      </c>
      <c r="F106" s="81" t="s">
        <v>3081</v>
      </c>
      <c r="G106" s="45"/>
      <c r="H106" s="45"/>
      <c r="I106" s="45"/>
      <c r="J106" s="45"/>
    </row>
    <row r="107" spans="1:10" ht="14.1" customHeight="1" thickBot="1" x14ac:dyDescent="0.25">
      <c r="A107" s="94"/>
      <c r="B107" s="67" t="s">
        <v>1786</v>
      </c>
      <c r="C107" s="77">
        <f>IF(C106="","",IF(AND(MONTH(C106)&gt;=1,MONTH(C106)&lt;=3),1,IF(AND(MONTH(C106)&gt;=4,MONTH(C106)&lt;=6),2,IF(AND(MONTH(C106)&gt;=7,MONTH(C106)&lt;=9),3,4))))</f>
        <v>4</v>
      </c>
      <c r="D107" s="94"/>
      <c r="E107" s="67" t="s">
        <v>2418</v>
      </c>
      <c r="F107" s="81" t="s">
        <v>11112</v>
      </c>
      <c r="G107" s="45"/>
      <c r="H107" s="45"/>
      <c r="I107" s="45"/>
      <c r="J107" s="45"/>
    </row>
    <row r="108" spans="1:10" ht="14.1" customHeight="1" thickBot="1" x14ac:dyDescent="0.25">
      <c r="A108" s="94"/>
      <c r="B108" s="67" t="s">
        <v>12943</v>
      </c>
      <c r="C108" s="76">
        <v>44848</v>
      </c>
      <c r="D108" s="94"/>
      <c r="E108" s="67" t="s">
        <v>3074</v>
      </c>
      <c r="F108" s="81" t="s">
        <v>11112</v>
      </c>
      <c r="G108" s="45"/>
      <c r="H108" s="45"/>
      <c r="I108" s="45"/>
      <c r="J108" s="45"/>
    </row>
    <row r="109" spans="1:10" ht="14.1" customHeight="1" thickBot="1" x14ac:dyDescent="0.25">
      <c r="A109" s="94"/>
      <c r="B109" s="67" t="s">
        <v>1786</v>
      </c>
      <c r="C109" s="77">
        <f>IF(C108="","",IF(AND(MONTH(C108)&gt;=1,MONTH(C108)&lt;=3),1,IF(AND(MONTH(C108)&gt;=4,MONTH(C108)&lt;=6),2,IF(AND(MONTH(C108)&gt;=7,MONTH(C108)&lt;=9),3,4))))</f>
        <v>4</v>
      </c>
      <c r="D109" s="94"/>
      <c r="E109" s="67" t="s">
        <v>13193</v>
      </c>
      <c r="F109" s="81" t="s">
        <v>11112</v>
      </c>
      <c r="G109" s="45"/>
      <c r="H109" s="45"/>
      <c r="I109" s="45"/>
      <c r="J109" s="45"/>
    </row>
    <row r="110" spans="1:10" ht="14.1" customHeight="1" thickBot="1" x14ac:dyDescent="0.25">
      <c r="A110" s="45"/>
      <c r="B110" s="45"/>
      <c r="C110" s="45"/>
      <c r="D110" s="45"/>
      <c r="E110" s="45"/>
      <c r="F110" s="45"/>
      <c r="G110" s="45"/>
      <c r="H110" s="45"/>
      <c r="I110" s="45"/>
      <c r="J110" s="45"/>
    </row>
    <row r="111" spans="1:10" ht="14.1" customHeight="1" thickBot="1" x14ac:dyDescent="0.25">
      <c r="A111" s="72" t="s">
        <v>15735</v>
      </c>
      <c r="B111" s="72" t="s">
        <v>16146</v>
      </c>
      <c r="C111" s="72" t="s">
        <v>15641</v>
      </c>
      <c r="D111" s="72" t="s">
        <v>15251</v>
      </c>
      <c r="E111" s="72" t="s">
        <v>6933</v>
      </c>
      <c r="F111" s="72" t="s">
        <v>15280</v>
      </c>
      <c r="G111" s="45"/>
      <c r="H111" s="45"/>
      <c r="I111" s="45"/>
      <c r="J111" s="45"/>
    </row>
    <row r="112" spans="1:10" ht="13.5" customHeight="1" x14ac:dyDescent="0.2">
      <c r="A112" s="82">
        <v>50201709</v>
      </c>
      <c r="B112" s="69" t="str">
        <f t="shared" ref="B112:B131" ca="1" si="6">IFERROR(INDEX(UNSPSCDes,MATCH(INDIRECT(ADDRESS(ROW(),COLUMN()-1,4)),UNSPSCCode,0)),"")</f>
        <v>Café instantáneo</v>
      </c>
      <c r="C112" s="83" t="s">
        <v>1449</v>
      </c>
      <c r="D112" s="82">
        <v>250</v>
      </c>
      <c r="E112" s="71">
        <v>100</v>
      </c>
      <c r="F112" s="70">
        <f t="shared" ref="F112:F131" ca="1" si="7">INDIRECT(ADDRESS(ROW(),COLUMN()-2,4))*INDIRECT(ADDRESS(ROW(),COLUMN()-1,4))</f>
        <v>25000</v>
      </c>
      <c r="G112" s="45"/>
      <c r="H112" s="45"/>
      <c r="I112" s="45"/>
      <c r="J112" s="45"/>
    </row>
    <row r="113" spans="1:10" ht="13.5" customHeight="1" x14ac:dyDescent="0.2">
      <c r="A113" s="82">
        <v>50192110</v>
      </c>
      <c r="B113" s="69" t="str">
        <f t="shared" ca="1" si="6"/>
        <v>Nueces o fruta disecada</v>
      </c>
      <c r="C113" s="83" t="s">
        <v>16989</v>
      </c>
      <c r="D113" s="82">
        <v>5</v>
      </c>
      <c r="E113" s="71">
        <v>1933.7249999999999</v>
      </c>
      <c r="F113" s="70">
        <f t="shared" ca="1" si="7"/>
        <v>9668.625</v>
      </c>
      <c r="G113" s="45"/>
      <c r="H113" s="45"/>
      <c r="I113" s="45"/>
      <c r="J113" s="45"/>
    </row>
    <row r="114" spans="1:10" ht="13.5" customHeight="1" x14ac:dyDescent="0.2">
      <c r="A114" s="82">
        <v>50181905</v>
      </c>
      <c r="B114" s="69" t="str">
        <f t="shared" ca="1" si="6"/>
        <v>Galletas de dulce</v>
      </c>
      <c r="C114" s="83" t="s">
        <v>16989</v>
      </c>
      <c r="D114" s="82">
        <v>10</v>
      </c>
      <c r="E114" s="71">
        <v>944</v>
      </c>
      <c r="F114" s="70">
        <f t="shared" ca="1" si="7"/>
        <v>9440</v>
      </c>
      <c r="G114" s="45"/>
      <c r="H114" s="45"/>
      <c r="I114" s="45"/>
      <c r="J114" s="45"/>
    </row>
    <row r="115" spans="1:10" ht="13.5" customHeight="1" x14ac:dyDescent="0.2">
      <c r="A115" s="82">
        <v>50181903</v>
      </c>
      <c r="B115" s="69" t="str">
        <f t="shared" ca="1" si="6"/>
        <v>Galletas sencillas de sal</v>
      </c>
      <c r="C115" s="83" t="s">
        <v>4736</v>
      </c>
      <c r="D115" s="82">
        <v>5</v>
      </c>
      <c r="E115" s="71">
        <v>300</v>
      </c>
      <c r="F115" s="70">
        <f t="shared" ca="1" si="7"/>
        <v>1500</v>
      </c>
      <c r="G115" s="45"/>
      <c r="H115" s="45"/>
      <c r="I115" s="45"/>
      <c r="J115" s="45"/>
    </row>
    <row r="116" spans="1:10" ht="13.5" customHeight="1" x14ac:dyDescent="0.2">
      <c r="A116" s="82">
        <v>50202305</v>
      </c>
      <c r="B116" s="69" t="str">
        <f t="shared" ca="1" si="6"/>
        <v>Jugo fresco</v>
      </c>
      <c r="C116" s="83" t="s">
        <v>1449</v>
      </c>
      <c r="D116" s="82">
        <v>5</v>
      </c>
      <c r="E116" s="71">
        <v>200</v>
      </c>
      <c r="F116" s="70">
        <f t="shared" ca="1" si="7"/>
        <v>1000</v>
      </c>
      <c r="G116" s="45"/>
      <c r="H116" s="45"/>
      <c r="I116" s="45"/>
      <c r="J116" s="45"/>
    </row>
    <row r="117" spans="1:10" ht="13.5" customHeight="1" x14ac:dyDescent="0.2">
      <c r="A117" s="82">
        <v>50201706</v>
      </c>
      <c r="B117" s="69" t="str">
        <f t="shared" ca="1" si="6"/>
        <v>Café</v>
      </c>
      <c r="C117" s="83" t="s">
        <v>4736</v>
      </c>
      <c r="D117" s="82">
        <v>10</v>
      </c>
      <c r="E117" s="71">
        <v>4750</v>
      </c>
      <c r="F117" s="70">
        <f t="shared" ca="1" si="7"/>
        <v>47500</v>
      </c>
      <c r="G117" s="45"/>
      <c r="H117" s="45"/>
      <c r="I117" s="45"/>
      <c r="J117" s="45"/>
    </row>
    <row r="118" spans="1:10" ht="13.5" customHeight="1" x14ac:dyDescent="0.2">
      <c r="A118" s="82">
        <v>50201713</v>
      </c>
      <c r="B118" s="69" t="str">
        <f t="shared" ca="1" si="6"/>
        <v>Bolsas de té</v>
      </c>
      <c r="C118" s="83" t="s">
        <v>16989</v>
      </c>
      <c r="D118" s="82">
        <v>10</v>
      </c>
      <c r="E118" s="71">
        <v>200</v>
      </c>
      <c r="F118" s="70">
        <f t="shared" ca="1" si="7"/>
        <v>2000</v>
      </c>
      <c r="G118" s="45"/>
      <c r="H118" s="45"/>
      <c r="I118" s="45"/>
      <c r="J118" s="45"/>
    </row>
    <row r="119" spans="1:10" ht="13.5" customHeight="1" x14ac:dyDescent="0.2">
      <c r="A119" s="82">
        <v>50161814</v>
      </c>
      <c r="B119" s="69" t="str">
        <f t="shared" ca="1" si="6"/>
        <v>Azúcar o sustituto de azúcar, confite</v>
      </c>
      <c r="C119" s="83" t="s">
        <v>4736</v>
      </c>
      <c r="D119" s="82">
        <v>60</v>
      </c>
      <c r="E119" s="71">
        <v>150</v>
      </c>
      <c r="F119" s="70">
        <f t="shared" ca="1" si="7"/>
        <v>9000</v>
      </c>
      <c r="G119" s="45"/>
      <c r="H119" s="45"/>
      <c r="I119" s="45"/>
      <c r="J119" s="45"/>
    </row>
    <row r="120" spans="1:10" ht="13.5" customHeight="1" x14ac:dyDescent="0.2">
      <c r="A120" s="82">
        <v>50201714</v>
      </c>
      <c r="B120" s="69" t="str">
        <f t="shared" ca="1" si="6"/>
        <v>Cremas no lácteas</v>
      </c>
      <c r="C120" s="83" t="s">
        <v>1449</v>
      </c>
      <c r="D120" s="82">
        <v>20</v>
      </c>
      <c r="E120" s="71">
        <v>250</v>
      </c>
      <c r="F120" s="70">
        <f t="shared" ca="1" si="7"/>
        <v>5000</v>
      </c>
      <c r="G120" s="45"/>
      <c r="H120" s="45"/>
      <c r="I120" s="45"/>
      <c r="J120" s="45"/>
    </row>
    <row r="121" spans="1:10" ht="13.5" customHeight="1" x14ac:dyDescent="0.2">
      <c r="A121" s="82">
        <v>50202301</v>
      </c>
      <c r="B121" s="69" t="str">
        <f t="shared" ca="1" si="6"/>
        <v>Agua</v>
      </c>
      <c r="C121" s="83" t="s">
        <v>1449</v>
      </c>
      <c r="D121" s="82">
        <v>150</v>
      </c>
      <c r="E121" s="71">
        <v>100</v>
      </c>
      <c r="F121" s="70">
        <f t="shared" ca="1" si="7"/>
        <v>15000</v>
      </c>
      <c r="G121" s="45"/>
      <c r="H121" s="45"/>
      <c r="I121" s="45"/>
      <c r="J121" s="45"/>
    </row>
    <row r="122" spans="1:10" ht="13.5" customHeight="1" x14ac:dyDescent="0.2">
      <c r="A122" s="82">
        <v>50192701</v>
      </c>
      <c r="B122" s="69" t="str">
        <f t="shared" ca="1" si="6"/>
        <v>Comidas combinadas frescas</v>
      </c>
      <c r="C122" s="83" t="s">
        <v>1449</v>
      </c>
      <c r="D122" s="82">
        <v>40</v>
      </c>
      <c r="E122" s="71">
        <v>300</v>
      </c>
      <c r="F122" s="70">
        <f t="shared" ca="1" si="7"/>
        <v>12000</v>
      </c>
      <c r="G122" s="45"/>
      <c r="H122" s="45"/>
      <c r="I122" s="45"/>
      <c r="J122" s="45"/>
    </row>
    <row r="123" spans="1:10" ht="13.5" customHeight="1" x14ac:dyDescent="0.2">
      <c r="A123" s="82">
        <v>50192701</v>
      </c>
      <c r="B123" s="69" t="str">
        <f t="shared" ca="1" si="6"/>
        <v>Comidas combinadas frescas</v>
      </c>
      <c r="C123" s="83" t="s">
        <v>1449</v>
      </c>
      <c r="D123" s="82">
        <v>1</v>
      </c>
      <c r="E123" s="71">
        <v>30000</v>
      </c>
      <c r="F123" s="70">
        <f t="shared" ca="1" si="7"/>
        <v>30000</v>
      </c>
      <c r="G123" s="45"/>
      <c r="H123" s="45"/>
      <c r="I123" s="45"/>
      <c r="J123" s="45"/>
    </row>
    <row r="124" spans="1:10" ht="13.5" customHeight="1" x14ac:dyDescent="0.2">
      <c r="A124" s="82">
        <v>50192701</v>
      </c>
      <c r="B124" s="69" t="str">
        <f t="shared" ca="1" si="6"/>
        <v>Comidas combinadas frescas</v>
      </c>
      <c r="C124" s="83" t="s">
        <v>1449</v>
      </c>
      <c r="D124" s="82">
        <v>1</v>
      </c>
      <c r="E124" s="71">
        <v>50000</v>
      </c>
      <c r="F124" s="70">
        <f t="shared" ca="1" si="7"/>
        <v>50000</v>
      </c>
      <c r="G124" s="45"/>
      <c r="H124" s="45"/>
      <c r="I124" s="45"/>
      <c r="J124" s="45"/>
    </row>
    <row r="125" spans="1:10" ht="13.5" customHeight="1" x14ac:dyDescent="0.2">
      <c r="A125" s="82">
        <v>50192701</v>
      </c>
      <c r="B125" s="69" t="str">
        <f t="shared" ca="1" si="6"/>
        <v>Comidas combinadas frescas</v>
      </c>
      <c r="C125" s="83" t="s">
        <v>1449</v>
      </c>
      <c r="D125" s="82">
        <v>1</v>
      </c>
      <c r="E125" s="71">
        <v>45000</v>
      </c>
      <c r="F125" s="70">
        <f t="shared" ca="1" si="7"/>
        <v>45000</v>
      </c>
      <c r="G125" s="45"/>
      <c r="H125" s="45"/>
      <c r="I125" s="45"/>
      <c r="J125" s="45"/>
    </row>
    <row r="126" spans="1:10" ht="13.5" customHeight="1" x14ac:dyDescent="0.2">
      <c r="A126" s="82">
        <v>50192701</v>
      </c>
      <c r="B126" s="69" t="str">
        <f t="shared" ca="1" si="6"/>
        <v>Comidas combinadas frescas</v>
      </c>
      <c r="C126" s="83" t="s">
        <v>1449</v>
      </c>
      <c r="D126" s="82">
        <v>1</v>
      </c>
      <c r="E126" s="71">
        <v>40000</v>
      </c>
      <c r="F126" s="70">
        <f t="shared" ca="1" si="7"/>
        <v>40000</v>
      </c>
      <c r="G126" s="45"/>
      <c r="H126" s="45"/>
      <c r="I126" s="45"/>
      <c r="J126" s="45"/>
    </row>
    <row r="127" spans="1:10" ht="13.5" customHeight="1" x14ac:dyDescent="0.2">
      <c r="A127" s="82">
        <v>50192701</v>
      </c>
      <c r="B127" s="69" t="str">
        <f t="shared" ca="1" si="6"/>
        <v>Comidas combinadas frescas</v>
      </c>
      <c r="C127" s="83" t="s">
        <v>1449</v>
      </c>
      <c r="D127" s="82">
        <v>1</v>
      </c>
      <c r="E127" s="71">
        <v>40000</v>
      </c>
      <c r="F127" s="70">
        <f t="shared" ca="1" si="7"/>
        <v>40000</v>
      </c>
      <c r="G127" s="45"/>
      <c r="H127" s="45"/>
      <c r="I127" s="45"/>
      <c r="J127" s="45"/>
    </row>
    <row r="128" spans="1:10" ht="13.5" customHeight="1" x14ac:dyDescent="0.2">
      <c r="A128" s="82">
        <v>50192701</v>
      </c>
      <c r="B128" s="69" t="str">
        <f t="shared" ca="1" si="6"/>
        <v>Comidas combinadas frescas</v>
      </c>
      <c r="C128" s="83" t="s">
        <v>1449</v>
      </c>
      <c r="D128" s="82">
        <v>1</v>
      </c>
      <c r="E128" s="71">
        <v>40000</v>
      </c>
      <c r="F128" s="70">
        <f t="shared" ca="1" si="7"/>
        <v>40000</v>
      </c>
      <c r="G128" s="45"/>
      <c r="H128" s="45"/>
      <c r="I128" s="45"/>
      <c r="J128" s="45"/>
    </row>
    <row r="129" spans="1:10" ht="13.5" customHeight="1" x14ac:dyDescent="0.2">
      <c r="A129" s="82">
        <v>50192701</v>
      </c>
      <c r="B129" s="69" t="str">
        <f t="shared" ca="1" si="6"/>
        <v>Comidas combinadas frescas</v>
      </c>
      <c r="C129" s="83" t="s">
        <v>1449</v>
      </c>
      <c r="D129" s="82">
        <v>1</v>
      </c>
      <c r="E129" s="71">
        <v>35000</v>
      </c>
      <c r="F129" s="70">
        <f t="shared" ca="1" si="7"/>
        <v>35000</v>
      </c>
      <c r="G129" s="45"/>
      <c r="H129" s="45"/>
      <c r="I129" s="45"/>
      <c r="J129" s="45"/>
    </row>
    <row r="130" spans="1:10" ht="13.5" customHeight="1" x14ac:dyDescent="0.2">
      <c r="A130" s="82">
        <v>50192701</v>
      </c>
      <c r="B130" s="69" t="str">
        <f t="shared" ca="1" si="6"/>
        <v>Comidas combinadas frescas</v>
      </c>
      <c r="C130" s="83" t="s">
        <v>1449</v>
      </c>
      <c r="D130" s="82">
        <v>1</v>
      </c>
      <c r="E130" s="71">
        <v>40000</v>
      </c>
      <c r="F130" s="70">
        <f t="shared" ca="1" si="7"/>
        <v>40000</v>
      </c>
      <c r="G130" s="45"/>
      <c r="H130" s="45"/>
      <c r="I130" s="45"/>
      <c r="J130" s="45"/>
    </row>
    <row r="131" spans="1:10" ht="13.5" customHeight="1" x14ac:dyDescent="0.2">
      <c r="A131" s="82">
        <v>50192701</v>
      </c>
      <c r="B131" s="69" t="str">
        <f t="shared" ca="1" si="6"/>
        <v>Comidas combinadas frescas</v>
      </c>
      <c r="C131" s="83" t="s">
        <v>1449</v>
      </c>
      <c r="D131" s="82">
        <v>1</v>
      </c>
      <c r="E131" s="71">
        <v>35000</v>
      </c>
      <c r="F131" s="70">
        <f t="shared" ca="1" si="7"/>
        <v>35000</v>
      </c>
      <c r="G131" s="45"/>
      <c r="H131" s="45"/>
      <c r="I131" s="45"/>
      <c r="J131" s="45"/>
    </row>
    <row r="132" spans="1:10" ht="14.1" customHeight="1" x14ac:dyDescent="0.2">
      <c r="A132" s="45"/>
      <c r="B132" s="45"/>
      <c r="C132" s="45"/>
      <c r="D132" s="45"/>
      <c r="E132" s="73" t="s">
        <v>12551</v>
      </c>
      <c r="F132" s="74">
        <f ca="1">SUM(Table36[MONTO TOTAL ESTIMADO])</f>
        <v>492108.625</v>
      </c>
      <c r="G132" s="45"/>
      <c r="H132" s="45" t="str">
        <f>C105</f>
        <v>Bienes</v>
      </c>
      <c r="I132" s="45" t="str">
        <f>E105</f>
        <v>Sí</v>
      </c>
      <c r="J132" s="45" t="str">
        <f>D105</f>
        <v>Compras por debajo del Umbral</v>
      </c>
    </row>
    <row r="133" spans="1:10" ht="14.1" customHeight="1" thickBot="1" x14ac:dyDescent="0.3"/>
    <row r="134" spans="1:10" ht="33.75" customHeight="1" thickBot="1" x14ac:dyDescent="0.25">
      <c r="A134" s="64" t="s">
        <v>16382</v>
      </c>
      <c r="B134" s="64" t="s">
        <v>161</v>
      </c>
      <c r="C134" s="64" t="s">
        <v>11725</v>
      </c>
      <c r="D134" s="64" t="s">
        <v>14378</v>
      </c>
      <c r="E134" s="64" t="s">
        <v>10962</v>
      </c>
      <c r="F134" s="64" t="s">
        <v>11095</v>
      </c>
      <c r="G134" s="45"/>
      <c r="H134" s="45"/>
      <c r="I134" s="45"/>
      <c r="J134" s="45"/>
    </row>
    <row r="135" spans="1:10" ht="13.5" customHeight="1" thickBot="1" x14ac:dyDescent="0.25">
      <c r="A135" s="66" t="s">
        <v>18835</v>
      </c>
      <c r="B135" s="66" t="s">
        <v>18833</v>
      </c>
      <c r="C135" s="66" t="s">
        <v>17798</v>
      </c>
      <c r="D135" s="66" t="s">
        <v>10171</v>
      </c>
      <c r="E135" s="66" t="s">
        <v>17854</v>
      </c>
      <c r="F135" s="66" t="s">
        <v>18834</v>
      </c>
      <c r="G135" s="45"/>
      <c r="H135" s="45"/>
      <c r="I135" s="45"/>
      <c r="J135" s="45"/>
    </row>
    <row r="136" spans="1:10" ht="14.1" customHeight="1" thickBot="1" x14ac:dyDescent="0.25">
      <c r="A136" s="93" t="s">
        <v>14828</v>
      </c>
      <c r="B136" s="67" t="s">
        <v>8529</v>
      </c>
      <c r="C136" s="76">
        <v>44606</v>
      </c>
      <c r="D136" s="93" t="s">
        <v>9386</v>
      </c>
      <c r="E136" s="67" t="s">
        <v>13094</v>
      </c>
      <c r="F136" s="81" t="s">
        <v>3081</v>
      </c>
      <c r="G136" s="45"/>
      <c r="H136" s="45"/>
      <c r="I136" s="45"/>
      <c r="J136" s="45"/>
    </row>
    <row r="137" spans="1:10" ht="14.1" customHeight="1" thickBot="1" x14ac:dyDescent="0.25">
      <c r="A137" s="94"/>
      <c r="B137" s="67" t="s">
        <v>1786</v>
      </c>
      <c r="C137" s="77">
        <f>IF(C136="","",IF(AND(MONTH(C136)&gt;=1,MONTH(C136)&lt;=3),1,IF(AND(MONTH(C136)&gt;=4,MONTH(C136)&lt;=6),2,IF(AND(MONTH(C136)&gt;=7,MONTH(C136)&lt;=9),3,4))))</f>
        <v>1</v>
      </c>
      <c r="D137" s="94"/>
      <c r="E137" s="67" t="s">
        <v>2418</v>
      </c>
      <c r="F137" s="81" t="s">
        <v>11112</v>
      </c>
      <c r="G137" s="45"/>
      <c r="H137" s="45"/>
      <c r="I137" s="45"/>
      <c r="J137" s="45"/>
    </row>
    <row r="138" spans="1:10" ht="14.1" customHeight="1" thickBot="1" x14ac:dyDescent="0.25">
      <c r="A138" s="94"/>
      <c r="B138" s="67" t="s">
        <v>12943</v>
      </c>
      <c r="C138" s="76">
        <v>44610</v>
      </c>
      <c r="D138" s="94"/>
      <c r="E138" s="67" t="s">
        <v>3074</v>
      </c>
      <c r="F138" s="81" t="s">
        <v>11112</v>
      </c>
      <c r="G138" s="45"/>
      <c r="H138" s="45"/>
      <c r="I138" s="45"/>
      <c r="J138" s="45"/>
    </row>
    <row r="139" spans="1:10" ht="14.1" customHeight="1" thickBot="1" x14ac:dyDescent="0.25">
      <c r="A139" s="94"/>
      <c r="B139" s="67" t="s">
        <v>1786</v>
      </c>
      <c r="C139" s="77">
        <f>IF(C138="","",IF(AND(MONTH(C138)&gt;=1,MONTH(C138)&lt;=3),1,IF(AND(MONTH(C138)&gt;=4,MONTH(C138)&lt;=6),2,IF(AND(MONTH(C138)&gt;=7,MONTH(C138)&lt;=9),3,4))))</f>
        <v>1</v>
      </c>
      <c r="D139" s="94"/>
      <c r="E139" s="67" t="s">
        <v>13193</v>
      </c>
      <c r="F139" s="81" t="s">
        <v>11112</v>
      </c>
      <c r="G139" s="45"/>
      <c r="H139" s="45"/>
      <c r="I139" s="45"/>
      <c r="J139" s="45"/>
    </row>
    <row r="140" spans="1:10" ht="14.1" customHeight="1" thickBot="1" x14ac:dyDescent="0.25">
      <c r="A140" s="45"/>
      <c r="B140" s="45"/>
      <c r="C140" s="45"/>
      <c r="D140" s="45"/>
      <c r="E140" s="45"/>
      <c r="F140" s="45"/>
      <c r="G140" s="45"/>
      <c r="H140" s="45"/>
      <c r="I140" s="45"/>
      <c r="J140" s="45"/>
    </row>
    <row r="141" spans="1:10" ht="14.1" customHeight="1" thickBot="1" x14ac:dyDescent="0.25">
      <c r="A141" s="72" t="s">
        <v>15735</v>
      </c>
      <c r="B141" s="72" t="s">
        <v>16146</v>
      </c>
      <c r="C141" s="72" t="s">
        <v>15641</v>
      </c>
      <c r="D141" s="72" t="s">
        <v>15251</v>
      </c>
      <c r="E141" s="72" t="s">
        <v>6933</v>
      </c>
      <c r="F141" s="72" t="s">
        <v>15280</v>
      </c>
      <c r="G141" s="45"/>
      <c r="H141" s="45"/>
      <c r="I141" s="45"/>
      <c r="J141" s="45"/>
    </row>
    <row r="142" spans="1:10" ht="13.5" customHeight="1" x14ac:dyDescent="0.2">
      <c r="A142" s="82">
        <v>52151702</v>
      </c>
      <c r="B142" s="69" t="str">
        <f t="shared" ref="B142:B150" ca="1" si="8">IFERROR(INDEX(UNSPSCDes,MATCH(INDIRECT(ADDRESS(ROW(),COLUMN()-1,4)),UNSPSCCode,0)),"")</f>
        <v>Cuchillos para uso doméstico</v>
      </c>
      <c r="C142" s="82" t="s">
        <v>1449</v>
      </c>
      <c r="D142" s="82">
        <v>3</v>
      </c>
      <c r="E142" s="71">
        <v>900</v>
      </c>
      <c r="F142" s="70">
        <f t="shared" ref="F142:F150" ca="1" si="9">INDIRECT(ADDRESS(ROW(),COLUMN()-2,4))*INDIRECT(ADDRESS(ROW(),COLUMN()-1,4))</f>
        <v>2700</v>
      </c>
      <c r="G142" s="45"/>
      <c r="H142" s="45"/>
      <c r="I142" s="45"/>
      <c r="J142" s="45"/>
    </row>
    <row r="143" spans="1:10" ht="13.5" customHeight="1" x14ac:dyDescent="0.2">
      <c r="A143" s="82">
        <v>52151702</v>
      </c>
      <c r="B143" s="69" t="str">
        <f t="shared" ca="1" si="8"/>
        <v>Cuchillos para uso doméstico</v>
      </c>
      <c r="C143" s="82" t="s">
        <v>1449</v>
      </c>
      <c r="D143" s="82">
        <v>2</v>
      </c>
      <c r="E143" s="71">
        <v>1100</v>
      </c>
      <c r="F143" s="70">
        <f t="shared" ca="1" si="9"/>
        <v>2200</v>
      </c>
      <c r="G143" s="45"/>
      <c r="H143" s="45"/>
      <c r="I143" s="45"/>
      <c r="J143" s="45"/>
    </row>
    <row r="144" spans="1:10" ht="13.5" customHeight="1" x14ac:dyDescent="0.2">
      <c r="A144" s="82">
        <v>52151702</v>
      </c>
      <c r="B144" s="69" t="str">
        <f t="shared" ca="1" si="8"/>
        <v>Cuchillos para uso doméstico</v>
      </c>
      <c r="C144" s="82" t="s">
        <v>1449</v>
      </c>
      <c r="D144" s="82">
        <v>1</v>
      </c>
      <c r="E144" s="71">
        <v>1100</v>
      </c>
      <c r="F144" s="70">
        <f t="shared" ca="1" si="9"/>
        <v>1100</v>
      </c>
      <c r="G144" s="45"/>
      <c r="H144" s="45"/>
      <c r="I144" s="45"/>
      <c r="J144" s="45"/>
    </row>
    <row r="145" spans="1:10" ht="13.5" customHeight="1" x14ac:dyDescent="0.2">
      <c r="A145" s="82">
        <v>52151702</v>
      </c>
      <c r="B145" s="69" t="str">
        <f t="shared" ca="1" si="8"/>
        <v>Cuchillos para uso doméstico</v>
      </c>
      <c r="C145" s="82" t="s">
        <v>1449</v>
      </c>
      <c r="D145" s="82">
        <v>1</v>
      </c>
      <c r="E145" s="71">
        <v>350</v>
      </c>
      <c r="F145" s="70">
        <f t="shared" ca="1" si="9"/>
        <v>350</v>
      </c>
      <c r="G145" s="45"/>
      <c r="H145" s="45"/>
      <c r="I145" s="45"/>
      <c r="J145" s="45"/>
    </row>
    <row r="146" spans="1:10" ht="13.5" customHeight="1" x14ac:dyDescent="0.2">
      <c r="A146" s="82">
        <v>48101903</v>
      </c>
      <c r="B146" s="69" t="str">
        <f t="shared" ca="1" si="8"/>
        <v>Vasos para servicio de comidas</v>
      </c>
      <c r="C146" s="82" t="s">
        <v>16989</v>
      </c>
      <c r="D146" s="82">
        <v>4</v>
      </c>
      <c r="E146" s="71">
        <v>4450</v>
      </c>
      <c r="F146" s="70">
        <f t="shared" ca="1" si="9"/>
        <v>17800</v>
      </c>
      <c r="G146" s="45"/>
      <c r="H146" s="45"/>
      <c r="I146" s="45"/>
      <c r="J146" s="45"/>
    </row>
    <row r="147" spans="1:10" ht="13.5" customHeight="1" x14ac:dyDescent="0.2">
      <c r="A147" s="82">
        <v>52151503</v>
      </c>
      <c r="B147" s="69" t="str">
        <f t="shared" ca="1" si="8"/>
        <v>Cubiertos desechables para uso doméstico</v>
      </c>
      <c r="C147" s="82" t="s">
        <v>4736</v>
      </c>
      <c r="D147" s="82">
        <v>4</v>
      </c>
      <c r="E147" s="71">
        <v>70</v>
      </c>
      <c r="F147" s="70">
        <f t="shared" ca="1" si="9"/>
        <v>280</v>
      </c>
      <c r="G147" s="45"/>
      <c r="H147" s="45"/>
      <c r="I147" s="45"/>
      <c r="J147" s="45"/>
    </row>
    <row r="148" spans="1:10" ht="13.5" customHeight="1" x14ac:dyDescent="0.2">
      <c r="A148" s="82">
        <v>52151503</v>
      </c>
      <c r="B148" s="69" t="str">
        <f t="shared" ca="1" si="8"/>
        <v>Cubiertos desechables para uso doméstico</v>
      </c>
      <c r="C148" s="82" t="s">
        <v>4736</v>
      </c>
      <c r="D148" s="82">
        <v>4</v>
      </c>
      <c r="E148" s="71">
        <v>70</v>
      </c>
      <c r="F148" s="70">
        <f t="shared" ca="1" si="9"/>
        <v>280</v>
      </c>
      <c r="G148" s="45"/>
      <c r="H148" s="45"/>
      <c r="I148" s="45"/>
      <c r="J148" s="45"/>
    </row>
    <row r="149" spans="1:10" ht="13.5" customHeight="1" x14ac:dyDescent="0.2">
      <c r="A149" s="82">
        <v>52151503</v>
      </c>
      <c r="B149" s="69" t="str">
        <f t="shared" ca="1" si="8"/>
        <v>Cubiertos desechables para uso doméstico</v>
      </c>
      <c r="C149" s="82" t="s">
        <v>4736</v>
      </c>
      <c r="D149" s="82">
        <v>4</v>
      </c>
      <c r="E149" s="71">
        <v>70</v>
      </c>
      <c r="F149" s="70">
        <f t="shared" ca="1" si="9"/>
        <v>280</v>
      </c>
      <c r="G149" s="45"/>
      <c r="H149" s="45"/>
      <c r="I149" s="45"/>
      <c r="J149" s="45"/>
    </row>
    <row r="150" spans="1:10" ht="13.5" customHeight="1" x14ac:dyDescent="0.2">
      <c r="A150" s="82">
        <v>52151507</v>
      </c>
      <c r="B150" s="69" t="str">
        <f t="shared" ca="1" si="8"/>
        <v>Pitillos desechables para uso doméstico</v>
      </c>
      <c r="C150" s="82" t="s">
        <v>4736</v>
      </c>
      <c r="D150" s="82">
        <v>1</v>
      </c>
      <c r="E150" s="71">
        <v>190</v>
      </c>
      <c r="F150" s="70">
        <f t="shared" ca="1" si="9"/>
        <v>190</v>
      </c>
      <c r="G150" s="45"/>
      <c r="H150" s="45"/>
      <c r="I150" s="45"/>
      <c r="J150" s="45"/>
    </row>
    <row r="151" spans="1:10" ht="14.1" customHeight="1" x14ac:dyDescent="0.2">
      <c r="A151" s="45"/>
      <c r="B151" s="45"/>
      <c r="C151" s="45"/>
      <c r="D151" s="45"/>
      <c r="E151" s="73" t="s">
        <v>12551</v>
      </c>
      <c r="F151" s="74">
        <f ca="1">SUM(Table37[MONTO TOTAL ESTIMADO])</f>
        <v>25180</v>
      </c>
      <c r="G151" s="45"/>
      <c r="H151" s="45" t="str">
        <f>C135</f>
        <v>Bienes</v>
      </c>
      <c r="I151" s="45" t="str">
        <f>E135</f>
        <v>No</v>
      </c>
      <c r="J151" s="45" t="str">
        <f>D135</f>
        <v>Compras por debajo del Umbral</v>
      </c>
    </row>
    <row r="152" spans="1:10" ht="14.1" customHeight="1" thickBot="1" x14ac:dyDescent="0.3"/>
    <row r="153" spans="1:10" ht="33.75" customHeight="1" thickBot="1" x14ac:dyDescent="0.25">
      <c r="A153" s="64" t="s">
        <v>16382</v>
      </c>
      <c r="B153" s="64" t="s">
        <v>161</v>
      </c>
      <c r="C153" s="64" t="s">
        <v>11725</v>
      </c>
      <c r="D153" s="64" t="s">
        <v>14378</v>
      </c>
      <c r="E153" s="64" t="s">
        <v>10962</v>
      </c>
      <c r="F153" s="64" t="s">
        <v>11095</v>
      </c>
      <c r="G153" s="45"/>
      <c r="H153" s="45"/>
      <c r="I153" s="45"/>
      <c r="J153" s="45"/>
    </row>
    <row r="154" spans="1:10" ht="13.5" customHeight="1" thickBot="1" x14ac:dyDescent="0.25">
      <c r="A154" s="66" t="s">
        <v>18835</v>
      </c>
      <c r="B154" s="66" t="s">
        <v>18833</v>
      </c>
      <c r="C154" s="66" t="s">
        <v>17798</v>
      </c>
      <c r="D154" s="66" t="s">
        <v>10171</v>
      </c>
      <c r="E154" s="66" t="s">
        <v>8855</v>
      </c>
      <c r="F154" s="66" t="s">
        <v>18834</v>
      </c>
      <c r="G154" s="45"/>
      <c r="H154" s="45"/>
      <c r="I154" s="45"/>
      <c r="J154" s="45"/>
    </row>
    <row r="155" spans="1:10" ht="14.1" customHeight="1" thickBot="1" x14ac:dyDescent="0.25">
      <c r="A155" s="93" t="s">
        <v>14828</v>
      </c>
      <c r="B155" s="67" t="s">
        <v>8529</v>
      </c>
      <c r="C155" s="76">
        <v>44683</v>
      </c>
      <c r="D155" s="93" t="s">
        <v>9386</v>
      </c>
      <c r="E155" s="67" t="s">
        <v>13094</v>
      </c>
      <c r="F155" s="81" t="s">
        <v>3081</v>
      </c>
      <c r="G155" s="45"/>
      <c r="H155" s="45"/>
      <c r="I155" s="45"/>
      <c r="J155" s="45"/>
    </row>
    <row r="156" spans="1:10" ht="14.1" customHeight="1" thickBot="1" x14ac:dyDescent="0.25">
      <c r="A156" s="94"/>
      <c r="B156" s="67" t="s">
        <v>1786</v>
      </c>
      <c r="C156" s="77">
        <f>IF(C155="","",IF(AND(MONTH(C155)&gt;=1,MONTH(C155)&lt;=3),1,IF(AND(MONTH(C155)&gt;=4,MONTH(C155)&lt;=6),2,IF(AND(MONTH(C155)&gt;=7,MONTH(C155)&lt;=9),3,4))))</f>
        <v>2</v>
      </c>
      <c r="D156" s="94"/>
      <c r="E156" s="67" t="s">
        <v>2418</v>
      </c>
      <c r="F156" s="81" t="s">
        <v>11112</v>
      </c>
      <c r="G156" s="45"/>
      <c r="H156" s="45"/>
      <c r="I156" s="45"/>
      <c r="J156" s="45"/>
    </row>
    <row r="157" spans="1:10" ht="14.1" customHeight="1" thickBot="1" x14ac:dyDescent="0.25">
      <c r="A157" s="94"/>
      <c r="B157" s="67" t="s">
        <v>12943</v>
      </c>
      <c r="C157" s="76">
        <v>44687</v>
      </c>
      <c r="D157" s="94"/>
      <c r="E157" s="67" t="s">
        <v>3074</v>
      </c>
      <c r="F157" s="81" t="s">
        <v>11112</v>
      </c>
      <c r="G157" s="45"/>
      <c r="H157" s="45"/>
      <c r="I157" s="45"/>
      <c r="J157" s="45"/>
    </row>
    <row r="158" spans="1:10" ht="14.1" customHeight="1" thickBot="1" x14ac:dyDescent="0.25">
      <c r="A158" s="94"/>
      <c r="B158" s="67" t="s">
        <v>1786</v>
      </c>
      <c r="C158" s="77">
        <f>IF(C157="","",IF(AND(MONTH(C157)&gt;=1,MONTH(C157)&lt;=3),1,IF(AND(MONTH(C157)&gt;=4,MONTH(C157)&lt;=6),2,IF(AND(MONTH(C157)&gt;=7,MONTH(C157)&lt;=9),3,4))))</f>
        <v>2</v>
      </c>
      <c r="D158" s="94"/>
      <c r="E158" s="67" t="s">
        <v>13193</v>
      </c>
      <c r="F158" s="81" t="s">
        <v>11112</v>
      </c>
      <c r="G158" s="45"/>
      <c r="H158" s="45"/>
      <c r="I158" s="45"/>
      <c r="J158" s="45"/>
    </row>
    <row r="159" spans="1:10" ht="14.1" customHeight="1" thickBot="1" x14ac:dyDescent="0.25">
      <c r="A159" s="45"/>
      <c r="B159" s="45"/>
      <c r="C159" s="45"/>
      <c r="D159" s="45"/>
      <c r="E159" s="45"/>
      <c r="F159" s="45"/>
      <c r="G159" s="45"/>
      <c r="H159" s="45"/>
      <c r="I159" s="45"/>
      <c r="J159" s="45"/>
    </row>
    <row r="160" spans="1:10" ht="14.1" customHeight="1" thickBot="1" x14ac:dyDescent="0.25">
      <c r="A160" s="72" t="s">
        <v>15735</v>
      </c>
      <c r="B160" s="72" t="s">
        <v>16146</v>
      </c>
      <c r="C160" s="72" t="s">
        <v>15641</v>
      </c>
      <c r="D160" s="72" t="s">
        <v>15251</v>
      </c>
      <c r="E160" s="72" t="s">
        <v>6933</v>
      </c>
      <c r="F160" s="72" t="s">
        <v>15280</v>
      </c>
      <c r="G160" s="45"/>
      <c r="H160" s="45"/>
      <c r="I160" s="45"/>
      <c r="J160" s="45"/>
    </row>
    <row r="161" spans="1:10" ht="13.5" customHeight="1" x14ac:dyDescent="0.2">
      <c r="A161" s="82">
        <v>48101903</v>
      </c>
      <c r="B161" s="69" t="str">
        <f ca="1">IFERROR(INDEX(UNSPSCDes,MATCH(INDIRECT(ADDRESS(ROW(),COLUMN()-1,4)),UNSPSCCode,0)),"")</f>
        <v>Vasos para servicio de comidas</v>
      </c>
      <c r="C161" s="82" t="s">
        <v>16989</v>
      </c>
      <c r="D161" s="82">
        <v>4</v>
      </c>
      <c r="E161" s="71">
        <v>4450</v>
      </c>
      <c r="F161" s="70">
        <f ca="1">INDIRECT(ADDRESS(ROW(),COLUMN()-2,4))*INDIRECT(ADDRESS(ROW(),COLUMN()-1,4))</f>
        <v>17800</v>
      </c>
      <c r="G161" s="45"/>
      <c r="H161" s="45"/>
      <c r="I161" s="45"/>
      <c r="J161" s="45"/>
    </row>
    <row r="162" spans="1:10" ht="13.5" customHeight="1" x14ac:dyDescent="0.2">
      <c r="A162" s="82">
        <v>52151503</v>
      </c>
      <c r="B162" s="69" t="str">
        <f ca="1">IFERROR(INDEX(UNSPSCDes,MATCH(INDIRECT(ADDRESS(ROW(),COLUMN()-1,4)),UNSPSCCode,0)),"")</f>
        <v>Cubiertos desechables para uso doméstico</v>
      </c>
      <c r="C162" s="82" t="s">
        <v>4736</v>
      </c>
      <c r="D162" s="82">
        <v>4</v>
      </c>
      <c r="E162" s="71">
        <v>70</v>
      </c>
      <c r="F162" s="70">
        <f ca="1">INDIRECT(ADDRESS(ROW(),COLUMN()-2,4))*INDIRECT(ADDRESS(ROW(),COLUMN()-1,4))</f>
        <v>280</v>
      </c>
      <c r="G162" s="45"/>
      <c r="H162" s="45"/>
      <c r="I162" s="45"/>
      <c r="J162" s="45"/>
    </row>
    <row r="163" spans="1:10" ht="13.5" customHeight="1" x14ac:dyDescent="0.2">
      <c r="A163" s="82">
        <v>52151503</v>
      </c>
      <c r="B163" s="69" t="str">
        <f ca="1">IFERROR(INDEX(UNSPSCDes,MATCH(INDIRECT(ADDRESS(ROW(),COLUMN()-1,4)),UNSPSCCode,0)),"")</f>
        <v>Cubiertos desechables para uso doméstico</v>
      </c>
      <c r="C163" s="82" t="s">
        <v>4736</v>
      </c>
      <c r="D163" s="82">
        <v>4</v>
      </c>
      <c r="E163" s="71">
        <v>70</v>
      </c>
      <c r="F163" s="70">
        <f ca="1">INDIRECT(ADDRESS(ROW(),COLUMN()-2,4))*INDIRECT(ADDRESS(ROW(),COLUMN()-1,4))</f>
        <v>280</v>
      </c>
      <c r="G163" s="45"/>
      <c r="H163" s="45"/>
      <c r="I163" s="45"/>
      <c r="J163" s="45"/>
    </row>
    <row r="164" spans="1:10" ht="13.5" customHeight="1" x14ac:dyDescent="0.2">
      <c r="A164" s="82">
        <v>52151503</v>
      </c>
      <c r="B164" s="69" t="str">
        <f ca="1">IFERROR(INDEX(UNSPSCDes,MATCH(INDIRECT(ADDRESS(ROW(),COLUMN()-1,4)),UNSPSCCode,0)),"")</f>
        <v>Cubiertos desechables para uso doméstico</v>
      </c>
      <c r="C164" s="82" t="s">
        <v>4736</v>
      </c>
      <c r="D164" s="82">
        <v>4</v>
      </c>
      <c r="E164" s="71">
        <v>70</v>
      </c>
      <c r="F164" s="70">
        <f ca="1">INDIRECT(ADDRESS(ROW(),COLUMN()-2,4))*INDIRECT(ADDRESS(ROW(),COLUMN()-1,4))</f>
        <v>280</v>
      </c>
      <c r="G164" s="45"/>
      <c r="H164" s="45"/>
      <c r="I164" s="45"/>
      <c r="J164" s="45"/>
    </row>
    <row r="165" spans="1:10" ht="13.5" customHeight="1" x14ac:dyDescent="0.2">
      <c r="A165" s="82">
        <v>52151507</v>
      </c>
      <c r="B165" s="69" t="str">
        <f ca="1">IFERROR(INDEX(UNSPSCDes,MATCH(INDIRECT(ADDRESS(ROW(),COLUMN()-1,4)),UNSPSCCode,0)),"")</f>
        <v>Pitillos desechables para uso doméstico</v>
      </c>
      <c r="C165" s="82" t="s">
        <v>4736</v>
      </c>
      <c r="D165" s="82">
        <v>1</v>
      </c>
      <c r="E165" s="71">
        <v>190</v>
      </c>
      <c r="F165" s="70">
        <f ca="1">INDIRECT(ADDRESS(ROW(),COLUMN()-2,4))*INDIRECT(ADDRESS(ROW(),COLUMN()-1,4))</f>
        <v>190</v>
      </c>
      <c r="G165" s="45"/>
      <c r="H165" s="45"/>
      <c r="I165" s="45"/>
      <c r="J165" s="45"/>
    </row>
    <row r="166" spans="1:10" ht="14.1" customHeight="1" x14ac:dyDescent="0.2">
      <c r="A166" s="45"/>
      <c r="B166" s="45"/>
      <c r="C166" s="45"/>
      <c r="D166" s="45"/>
      <c r="E166" s="73" t="s">
        <v>12551</v>
      </c>
      <c r="F166" s="74">
        <f ca="1">SUM(Table38[MONTO TOTAL ESTIMADO])</f>
        <v>18830</v>
      </c>
      <c r="G166" s="45"/>
      <c r="H166" s="45" t="str">
        <f>C154</f>
        <v>Bienes</v>
      </c>
      <c r="I166" s="45" t="str">
        <f>E154</f>
        <v>Sí</v>
      </c>
      <c r="J166" s="45" t="str">
        <f>D154</f>
        <v>Compras por debajo del Umbral</v>
      </c>
    </row>
    <row r="167" spans="1:10" ht="14.1" customHeight="1" thickBot="1" x14ac:dyDescent="0.3"/>
    <row r="168" spans="1:10" ht="33.75" customHeight="1" thickBot="1" x14ac:dyDescent="0.25">
      <c r="A168" s="64" t="s">
        <v>16382</v>
      </c>
      <c r="B168" s="64" t="s">
        <v>161</v>
      </c>
      <c r="C168" s="64" t="s">
        <v>11725</v>
      </c>
      <c r="D168" s="64" t="s">
        <v>14378</v>
      </c>
      <c r="E168" s="64" t="s">
        <v>10962</v>
      </c>
      <c r="F168" s="64" t="s">
        <v>11095</v>
      </c>
      <c r="G168" s="45"/>
      <c r="H168" s="45"/>
      <c r="I168" s="45"/>
      <c r="J168" s="45"/>
    </row>
    <row r="169" spans="1:10" ht="13.5" customHeight="1" thickBot="1" x14ac:dyDescent="0.25">
      <c r="A169" s="66" t="s">
        <v>18835</v>
      </c>
      <c r="B169" s="66" t="s">
        <v>18833</v>
      </c>
      <c r="C169" s="66" t="s">
        <v>17798</v>
      </c>
      <c r="D169" s="66" t="s">
        <v>10171</v>
      </c>
      <c r="E169" s="66" t="s">
        <v>17854</v>
      </c>
      <c r="F169" s="66" t="s">
        <v>18834</v>
      </c>
      <c r="G169" s="45"/>
      <c r="H169" s="45"/>
      <c r="I169" s="45"/>
      <c r="J169" s="45"/>
    </row>
    <row r="170" spans="1:10" ht="14.1" customHeight="1" thickBot="1" x14ac:dyDescent="0.25">
      <c r="A170" s="93" t="s">
        <v>14828</v>
      </c>
      <c r="B170" s="67" t="s">
        <v>8529</v>
      </c>
      <c r="C170" s="76">
        <v>44774</v>
      </c>
      <c r="D170" s="93" t="s">
        <v>9386</v>
      </c>
      <c r="E170" s="67" t="s">
        <v>13094</v>
      </c>
      <c r="F170" s="81" t="s">
        <v>3081</v>
      </c>
      <c r="G170" s="45"/>
      <c r="H170" s="45"/>
      <c r="I170" s="45"/>
      <c r="J170" s="45"/>
    </row>
    <row r="171" spans="1:10" ht="14.1" customHeight="1" thickBot="1" x14ac:dyDescent="0.25">
      <c r="A171" s="94"/>
      <c r="B171" s="67" t="s">
        <v>1786</v>
      </c>
      <c r="C171" s="77">
        <f>IF(C170="","",IF(AND(MONTH(C170)&gt;=1,MONTH(C170)&lt;=3),1,IF(AND(MONTH(C170)&gt;=4,MONTH(C170)&lt;=6),2,IF(AND(MONTH(C170)&gt;=7,MONTH(C170)&lt;=9),3,4))))</f>
        <v>3</v>
      </c>
      <c r="D171" s="94"/>
      <c r="E171" s="67" t="s">
        <v>2418</v>
      </c>
      <c r="F171" s="81" t="s">
        <v>11112</v>
      </c>
      <c r="G171" s="45"/>
      <c r="H171" s="45"/>
      <c r="I171" s="45"/>
      <c r="J171" s="45"/>
    </row>
    <row r="172" spans="1:10" ht="14.1" customHeight="1" thickBot="1" x14ac:dyDescent="0.25">
      <c r="A172" s="94"/>
      <c r="B172" s="67" t="s">
        <v>12943</v>
      </c>
      <c r="C172" s="76">
        <v>44778</v>
      </c>
      <c r="D172" s="94"/>
      <c r="E172" s="67" t="s">
        <v>3074</v>
      </c>
      <c r="F172" s="81" t="s">
        <v>11112</v>
      </c>
      <c r="G172" s="45"/>
      <c r="H172" s="45"/>
      <c r="I172" s="45"/>
      <c r="J172" s="45"/>
    </row>
    <row r="173" spans="1:10" ht="14.1" customHeight="1" thickBot="1" x14ac:dyDescent="0.25">
      <c r="A173" s="94"/>
      <c r="B173" s="67" t="s">
        <v>1786</v>
      </c>
      <c r="C173" s="77">
        <f>IF(C172="","",IF(AND(MONTH(C172)&gt;=1,MONTH(C172)&lt;=3),1,IF(AND(MONTH(C172)&gt;=4,MONTH(C172)&lt;=6),2,IF(AND(MONTH(C172)&gt;=7,MONTH(C172)&lt;=9),3,4))))</f>
        <v>3</v>
      </c>
      <c r="D173" s="94"/>
      <c r="E173" s="67" t="s">
        <v>13193</v>
      </c>
      <c r="F173" s="81" t="s">
        <v>11112</v>
      </c>
      <c r="G173" s="45"/>
      <c r="H173" s="45"/>
      <c r="I173" s="45"/>
      <c r="J173" s="45"/>
    </row>
    <row r="174" spans="1:10" ht="14.1" customHeight="1" thickBot="1" x14ac:dyDescent="0.25">
      <c r="A174" s="45"/>
      <c r="B174" s="45"/>
      <c r="C174" s="45"/>
      <c r="D174" s="45"/>
      <c r="E174" s="45"/>
      <c r="F174" s="45"/>
      <c r="G174" s="45"/>
      <c r="H174" s="45"/>
      <c r="I174" s="45"/>
      <c r="J174" s="45"/>
    </row>
    <row r="175" spans="1:10" ht="14.1" customHeight="1" thickBot="1" x14ac:dyDescent="0.25">
      <c r="A175" s="72" t="s">
        <v>15735</v>
      </c>
      <c r="B175" s="72" t="s">
        <v>16146</v>
      </c>
      <c r="C175" s="72" t="s">
        <v>15641</v>
      </c>
      <c r="D175" s="72" t="s">
        <v>15251</v>
      </c>
      <c r="E175" s="72" t="s">
        <v>6933</v>
      </c>
      <c r="F175" s="72" t="s">
        <v>15280</v>
      </c>
      <c r="G175" s="45"/>
      <c r="H175" s="45"/>
      <c r="I175" s="45"/>
      <c r="J175" s="45"/>
    </row>
    <row r="176" spans="1:10" ht="13.5" customHeight="1" x14ac:dyDescent="0.2">
      <c r="A176" s="82">
        <v>48101903</v>
      </c>
      <c r="B176" s="69" t="str">
        <f ca="1">IFERROR(INDEX(UNSPSCDes,MATCH(INDIRECT(ADDRESS(ROW(),COLUMN()-1,4)),UNSPSCCode,0)),"")</f>
        <v>Vasos para servicio de comidas</v>
      </c>
      <c r="C176" s="82" t="s">
        <v>16989</v>
      </c>
      <c r="D176" s="82">
        <v>4</v>
      </c>
      <c r="E176" s="71">
        <v>4450</v>
      </c>
      <c r="F176" s="70">
        <f ca="1">INDIRECT(ADDRESS(ROW(),COLUMN()-2,4))*INDIRECT(ADDRESS(ROW(),COLUMN()-1,4))</f>
        <v>17800</v>
      </c>
      <c r="G176" s="45"/>
      <c r="H176" s="45"/>
      <c r="I176" s="45"/>
      <c r="J176" s="45"/>
    </row>
    <row r="177" spans="1:10" ht="13.5" customHeight="1" x14ac:dyDescent="0.2">
      <c r="A177" s="82">
        <v>52151503</v>
      </c>
      <c r="B177" s="69" t="str">
        <f ca="1">IFERROR(INDEX(UNSPSCDes,MATCH(INDIRECT(ADDRESS(ROW(),COLUMN()-1,4)),UNSPSCCode,0)),"")</f>
        <v>Cubiertos desechables para uso doméstico</v>
      </c>
      <c r="C177" s="82" t="s">
        <v>4736</v>
      </c>
      <c r="D177" s="82">
        <v>4</v>
      </c>
      <c r="E177" s="71">
        <v>70</v>
      </c>
      <c r="F177" s="70">
        <f ca="1">INDIRECT(ADDRESS(ROW(),COLUMN()-2,4))*INDIRECT(ADDRESS(ROW(),COLUMN()-1,4))</f>
        <v>280</v>
      </c>
      <c r="G177" s="45"/>
      <c r="H177" s="45"/>
      <c r="I177" s="45"/>
      <c r="J177" s="45"/>
    </row>
    <row r="178" spans="1:10" ht="13.5" customHeight="1" x14ac:dyDescent="0.2">
      <c r="A178" s="82">
        <v>52151503</v>
      </c>
      <c r="B178" s="69" t="str">
        <f ca="1">IFERROR(INDEX(UNSPSCDes,MATCH(INDIRECT(ADDRESS(ROW(),COLUMN()-1,4)),UNSPSCCode,0)),"")</f>
        <v>Cubiertos desechables para uso doméstico</v>
      </c>
      <c r="C178" s="82" t="s">
        <v>4736</v>
      </c>
      <c r="D178" s="82">
        <v>4</v>
      </c>
      <c r="E178" s="71">
        <v>70</v>
      </c>
      <c r="F178" s="70">
        <f ca="1">INDIRECT(ADDRESS(ROW(),COLUMN()-2,4))*INDIRECT(ADDRESS(ROW(),COLUMN()-1,4))</f>
        <v>280</v>
      </c>
      <c r="G178" s="45"/>
      <c r="H178" s="45"/>
      <c r="I178" s="45"/>
      <c r="J178" s="45"/>
    </row>
    <row r="179" spans="1:10" ht="13.5" customHeight="1" x14ac:dyDescent="0.2">
      <c r="A179" s="82">
        <v>52151503</v>
      </c>
      <c r="B179" s="69" t="str">
        <f ca="1">IFERROR(INDEX(UNSPSCDes,MATCH(INDIRECT(ADDRESS(ROW(),COLUMN()-1,4)),UNSPSCCode,0)),"")</f>
        <v>Cubiertos desechables para uso doméstico</v>
      </c>
      <c r="C179" s="82" t="s">
        <v>4736</v>
      </c>
      <c r="D179" s="82">
        <v>4</v>
      </c>
      <c r="E179" s="71">
        <v>70</v>
      </c>
      <c r="F179" s="70">
        <f ca="1">INDIRECT(ADDRESS(ROW(),COLUMN()-2,4))*INDIRECT(ADDRESS(ROW(),COLUMN()-1,4))</f>
        <v>280</v>
      </c>
      <c r="G179" s="45"/>
      <c r="H179" s="45"/>
      <c r="I179" s="45"/>
      <c r="J179" s="45"/>
    </row>
    <row r="180" spans="1:10" ht="13.5" customHeight="1" x14ac:dyDescent="0.2">
      <c r="A180" s="82">
        <v>52151507</v>
      </c>
      <c r="B180" s="69" t="str">
        <f ca="1">IFERROR(INDEX(UNSPSCDes,MATCH(INDIRECT(ADDRESS(ROW(),COLUMN()-1,4)),UNSPSCCode,0)),"")</f>
        <v>Pitillos desechables para uso doméstico</v>
      </c>
      <c r="C180" s="82" t="s">
        <v>4736</v>
      </c>
      <c r="D180" s="82">
        <v>1</v>
      </c>
      <c r="E180" s="71">
        <v>190</v>
      </c>
      <c r="F180" s="70">
        <f ca="1">INDIRECT(ADDRESS(ROW(),COLUMN()-2,4))*INDIRECT(ADDRESS(ROW(),COLUMN()-1,4))</f>
        <v>190</v>
      </c>
      <c r="G180" s="45"/>
      <c r="H180" s="45"/>
      <c r="I180" s="45"/>
      <c r="J180" s="45"/>
    </row>
    <row r="181" spans="1:10" ht="14.1" customHeight="1" x14ac:dyDescent="0.2">
      <c r="A181" s="45"/>
      <c r="B181" s="45"/>
      <c r="C181" s="45"/>
      <c r="D181" s="45"/>
      <c r="E181" s="73" t="s">
        <v>12551</v>
      </c>
      <c r="F181" s="74">
        <f ca="1">SUM(Table39[MONTO TOTAL ESTIMADO])</f>
        <v>18830</v>
      </c>
      <c r="G181" s="45"/>
      <c r="H181" s="45" t="str">
        <f>C169</f>
        <v>Bienes</v>
      </c>
      <c r="I181" s="45" t="str">
        <f>E169</f>
        <v>No</v>
      </c>
      <c r="J181" s="45" t="str">
        <f>D169</f>
        <v>Compras por debajo del Umbral</v>
      </c>
    </row>
    <row r="182" spans="1:10" ht="14.1" customHeight="1" thickBot="1" x14ac:dyDescent="0.3"/>
    <row r="183" spans="1:10" ht="33.75" customHeight="1" thickBot="1" x14ac:dyDescent="0.25">
      <c r="A183" s="64" t="s">
        <v>16382</v>
      </c>
      <c r="B183" s="64" t="s">
        <v>161</v>
      </c>
      <c r="C183" s="64" t="s">
        <v>11725</v>
      </c>
      <c r="D183" s="64" t="s">
        <v>14378</v>
      </c>
      <c r="E183" s="64" t="s">
        <v>10962</v>
      </c>
      <c r="F183" s="64" t="s">
        <v>11095</v>
      </c>
      <c r="G183" s="45"/>
      <c r="H183" s="45"/>
      <c r="I183" s="45"/>
      <c r="J183" s="45"/>
    </row>
    <row r="184" spans="1:10" ht="13.5" customHeight="1" thickBot="1" x14ac:dyDescent="0.25">
      <c r="A184" s="66" t="s">
        <v>18835</v>
      </c>
      <c r="B184" s="66" t="s">
        <v>18833</v>
      </c>
      <c r="C184" s="66" t="s">
        <v>17798</v>
      </c>
      <c r="D184" s="66" t="s">
        <v>10171</v>
      </c>
      <c r="E184" s="66" t="s">
        <v>8855</v>
      </c>
      <c r="F184" s="66" t="s">
        <v>18834</v>
      </c>
      <c r="G184" s="45"/>
      <c r="H184" s="45"/>
      <c r="I184" s="45"/>
      <c r="J184" s="45"/>
    </row>
    <row r="185" spans="1:10" ht="14.1" customHeight="1" thickBot="1" x14ac:dyDescent="0.25">
      <c r="A185" s="93" t="s">
        <v>14828</v>
      </c>
      <c r="B185" s="67" t="s">
        <v>8529</v>
      </c>
      <c r="C185" s="76">
        <v>44866</v>
      </c>
      <c r="D185" s="93" t="s">
        <v>9386</v>
      </c>
      <c r="E185" s="67" t="s">
        <v>13094</v>
      </c>
      <c r="F185" s="81" t="s">
        <v>3081</v>
      </c>
      <c r="G185" s="45"/>
      <c r="H185" s="45"/>
      <c r="I185" s="45"/>
      <c r="J185" s="45"/>
    </row>
    <row r="186" spans="1:10" ht="14.1" customHeight="1" thickBot="1" x14ac:dyDescent="0.25">
      <c r="A186" s="94"/>
      <c r="B186" s="67" t="s">
        <v>1786</v>
      </c>
      <c r="C186" s="77">
        <f>IF(C185="","",IF(AND(MONTH(C185)&gt;=1,MONTH(C185)&lt;=3),1,IF(AND(MONTH(C185)&gt;=4,MONTH(C185)&lt;=6),2,IF(AND(MONTH(C185)&gt;=7,MONTH(C185)&lt;=9),3,4))))</f>
        <v>4</v>
      </c>
      <c r="D186" s="94"/>
      <c r="E186" s="67" t="s">
        <v>2418</v>
      </c>
      <c r="F186" s="81" t="s">
        <v>11112</v>
      </c>
      <c r="G186" s="45"/>
      <c r="H186" s="45"/>
      <c r="I186" s="45"/>
      <c r="J186" s="45"/>
    </row>
    <row r="187" spans="1:10" ht="14.1" customHeight="1" thickBot="1" x14ac:dyDescent="0.25">
      <c r="A187" s="94"/>
      <c r="B187" s="67" t="s">
        <v>12943</v>
      </c>
      <c r="C187" s="76">
        <v>44869</v>
      </c>
      <c r="D187" s="94"/>
      <c r="E187" s="67" t="s">
        <v>3074</v>
      </c>
      <c r="F187" s="81" t="s">
        <v>11112</v>
      </c>
      <c r="G187" s="45"/>
      <c r="H187" s="45"/>
      <c r="I187" s="45"/>
      <c r="J187" s="45"/>
    </row>
    <row r="188" spans="1:10" ht="14.1" customHeight="1" thickBot="1" x14ac:dyDescent="0.25">
      <c r="A188" s="94"/>
      <c r="B188" s="67" t="s">
        <v>1786</v>
      </c>
      <c r="C188" s="77">
        <f>IF(C187="","",IF(AND(MONTH(C187)&gt;=1,MONTH(C187)&lt;=3),1,IF(AND(MONTH(C187)&gt;=4,MONTH(C187)&lt;=6),2,IF(AND(MONTH(C187)&gt;=7,MONTH(C187)&lt;=9),3,4))))</f>
        <v>4</v>
      </c>
      <c r="D188" s="94"/>
      <c r="E188" s="67" t="s">
        <v>13193</v>
      </c>
      <c r="F188" s="81" t="s">
        <v>11112</v>
      </c>
      <c r="G188" s="45"/>
      <c r="H188" s="45"/>
      <c r="I188" s="45"/>
      <c r="J188" s="45"/>
    </row>
    <row r="189" spans="1:10" ht="14.1" customHeight="1" thickBot="1" x14ac:dyDescent="0.25">
      <c r="A189" s="45"/>
      <c r="B189" s="45"/>
      <c r="C189" s="45"/>
      <c r="D189" s="45"/>
      <c r="E189" s="45"/>
      <c r="F189" s="45"/>
      <c r="G189" s="45"/>
      <c r="H189" s="45"/>
      <c r="I189" s="45"/>
      <c r="J189" s="45"/>
    </row>
    <row r="190" spans="1:10" ht="14.1" customHeight="1" thickBot="1" x14ac:dyDescent="0.25">
      <c r="A190" s="72" t="s">
        <v>15735</v>
      </c>
      <c r="B190" s="72" t="s">
        <v>16146</v>
      </c>
      <c r="C190" s="72" t="s">
        <v>15641</v>
      </c>
      <c r="D190" s="72" t="s">
        <v>15251</v>
      </c>
      <c r="E190" s="72" t="s">
        <v>6933</v>
      </c>
      <c r="F190" s="72" t="s">
        <v>15280</v>
      </c>
      <c r="G190" s="45"/>
      <c r="H190" s="45"/>
      <c r="I190" s="45"/>
      <c r="J190" s="45"/>
    </row>
    <row r="191" spans="1:10" ht="13.5" customHeight="1" x14ac:dyDescent="0.2">
      <c r="A191" s="82">
        <v>48101903</v>
      </c>
      <c r="B191" s="69" t="str">
        <f ca="1">IFERROR(INDEX(UNSPSCDes,MATCH(INDIRECT(ADDRESS(ROW(),COLUMN()-1,4)),UNSPSCCode,0)),"")</f>
        <v>Vasos para servicio de comidas</v>
      </c>
      <c r="C191" s="82" t="s">
        <v>16989</v>
      </c>
      <c r="D191" s="82">
        <v>4</v>
      </c>
      <c r="E191" s="71">
        <v>4450</v>
      </c>
      <c r="F191" s="70">
        <f ca="1">INDIRECT(ADDRESS(ROW(),COLUMN()-2,4))*INDIRECT(ADDRESS(ROW(),COLUMN()-1,4))</f>
        <v>17800</v>
      </c>
      <c r="G191" s="45"/>
      <c r="H191" s="45"/>
      <c r="I191" s="45"/>
      <c r="J191" s="45"/>
    </row>
    <row r="192" spans="1:10" ht="13.5" customHeight="1" x14ac:dyDescent="0.2">
      <c r="A192" s="82">
        <v>52151503</v>
      </c>
      <c r="B192" s="69" t="str">
        <f ca="1">IFERROR(INDEX(UNSPSCDes,MATCH(INDIRECT(ADDRESS(ROW(),COLUMN()-1,4)),UNSPSCCode,0)),"")</f>
        <v>Cubiertos desechables para uso doméstico</v>
      </c>
      <c r="C192" s="82" t="s">
        <v>4736</v>
      </c>
      <c r="D192" s="82">
        <v>4</v>
      </c>
      <c r="E192" s="71">
        <v>70</v>
      </c>
      <c r="F192" s="70">
        <f ca="1">INDIRECT(ADDRESS(ROW(),COLUMN()-2,4))*INDIRECT(ADDRESS(ROW(),COLUMN()-1,4))</f>
        <v>280</v>
      </c>
      <c r="G192" s="45"/>
      <c r="H192" s="45"/>
      <c r="I192" s="45"/>
      <c r="J192" s="45"/>
    </row>
    <row r="193" spans="1:10" ht="13.5" customHeight="1" x14ac:dyDescent="0.2">
      <c r="A193" s="82">
        <v>52151503</v>
      </c>
      <c r="B193" s="69" t="str">
        <f ca="1">IFERROR(INDEX(UNSPSCDes,MATCH(INDIRECT(ADDRESS(ROW(),COLUMN()-1,4)),UNSPSCCode,0)),"")</f>
        <v>Cubiertos desechables para uso doméstico</v>
      </c>
      <c r="C193" s="82" t="s">
        <v>4736</v>
      </c>
      <c r="D193" s="82">
        <v>4</v>
      </c>
      <c r="E193" s="71">
        <v>70</v>
      </c>
      <c r="F193" s="70">
        <f ca="1">INDIRECT(ADDRESS(ROW(),COLUMN()-2,4))*INDIRECT(ADDRESS(ROW(),COLUMN()-1,4))</f>
        <v>280</v>
      </c>
      <c r="G193" s="45"/>
      <c r="H193" s="45"/>
      <c r="I193" s="45"/>
      <c r="J193" s="45"/>
    </row>
    <row r="194" spans="1:10" ht="13.5" customHeight="1" x14ac:dyDescent="0.2">
      <c r="A194" s="82">
        <v>52151503</v>
      </c>
      <c r="B194" s="69" t="str">
        <f ca="1">IFERROR(INDEX(UNSPSCDes,MATCH(INDIRECT(ADDRESS(ROW(),COLUMN()-1,4)),UNSPSCCode,0)),"")</f>
        <v>Cubiertos desechables para uso doméstico</v>
      </c>
      <c r="C194" s="82" t="s">
        <v>4736</v>
      </c>
      <c r="D194" s="82">
        <v>4</v>
      </c>
      <c r="E194" s="71">
        <v>70</v>
      </c>
      <c r="F194" s="70">
        <f ca="1">INDIRECT(ADDRESS(ROW(),COLUMN()-2,4))*INDIRECT(ADDRESS(ROW(),COLUMN()-1,4))</f>
        <v>280</v>
      </c>
      <c r="G194" s="45"/>
      <c r="H194" s="45"/>
      <c r="I194" s="45"/>
      <c r="J194" s="45"/>
    </row>
    <row r="195" spans="1:10" ht="13.5" customHeight="1" x14ac:dyDescent="0.2">
      <c r="A195" s="82">
        <v>52151507</v>
      </c>
      <c r="B195" s="69" t="str">
        <f ca="1">IFERROR(INDEX(UNSPSCDes,MATCH(INDIRECT(ADDRESS(ROW(),COLUMN()-1,4)),UNSPSCCode,0)),"")</f>
        <v>Pitillos desechables para uso doméstico</v>
      </c>
      <c r="C195" s="82" t="s">
        <v>4736</v>
      </c>
      <c r="D195" s="82">
        <v>1</v>
      </c>
      <c r="E195" s="71">
        <v>190</v>
      </c>
      <c r="F195" s="70">
        <f ca="1">INDIRECT(ADDRESS(ROW(),COLUMN()-2,4))*INDIRECT(ADDRESS(ROW(),COLUMN()-1,4))</f>
        <v>190</v>
      </c>
      <c r="G195" s="45"/>
      <c r="H195" s="45"/>
      <c r="I195" s="45"/>
      <c r="J195" s="45"/>
    </row>
    <row r="196" spans="1:10" ht="14.1" customHeight="1" x14ac:dyDescent="0.2">
      <c r="A196" s="45"/>
      <c r="B196" s="45"/>
      <c r="C196" s="45"/>
      <c r="D196" s="45"/>
      <c r="E196" s="73" t="s">
        <v>12551</v>
      </c>
      <c r="F196" s="74">
        <f ca="1">SUM(Table310[MONTO TOTAL ESTIMADO])</f>
        <v>18830</v>
      </c>
      <c r="G196" s="45"/>
      <c r="H196" s="45" t="str">
        <f>C184</f>
        <v>Bienes</v>
      </c>
      <c r="I196" s="45" t="str">
        <f>E184</f>
        <v>Sí</v>
      </c>
      <c r="J196" s="45" t="str">
        <f>D184</f>
        <v>Compras por debajo del Umbral</v>
      </c>
    </row>
    <row r="197" spans="1:10" ht="14.1" customHeight="1" thickBot="1" x14ac:dyDescent="0.3"/>
    <row r="198" spans="1:10" ht="33.75" customHeight="1" thickBot="1" x14ac:dyDescent="0.25">
      <c r="A198" s="64" t="s">
        <v>16382</v>
      </c>
      <c r="B198" s="64" t="s">
        <v>161</v>
      </c>
      <c r="C198" s="64" t="s">
        <v>11725</v>
      </c>
      <c r="D198" s="64" t="s">
        <v>14378</v>
      </c>
      <c r="E198" s="64" t="s">
        <v>10962</v>
      </c>
      <c r="F198" s="64" t="s">
        <v>11095</v>
      </c>
      <c r="G198" s="45"/>
      <c r="H198" s="45"/>
      <c r="I198" s="45"/>
      <c r="J198" s="45"/>
    </row>
    <row r="199" spans="1:10" ht="13.5" customHeight="1" thickBot="1" x14ac:dyDescent="0.25">
      <c r="A199" s="66" t="s">
        <v>18836</v>
      </c>
      <c r="B199" s="66" t="s">
        <v>18833</v>
      </c>
      <c r="C199" s="66" t="s">
        <v>17798</v>
      </c>
      <c r="D199" s="66" t="s">
        <v>17483</v>
      </c>
      <c r="E199" s="66" t="s">
        <v>17854</v>
      </c>
      <c r="F199" s="66" t="s">
        <v>18834</v>
      </c>
      <c r="G199" s="45"/>
      <c r="H199" s="45"/>
      <c r="I199" s="45"/>
      <c r="J199" s="45"/>
    </row>
    <row r="200" spans="1:10" ht="14.1" customHeight="1" thickBot="1" x14ac:dyDescent="0.25">
      <c r="A200" s="93" t="s">
        <v>14828</v>
      </c>
      <c r="B200" s="67" t="s">
        <v>8529</v>
      </c>
      <c r="C200" s="76">
        <v>44599</v>
      </c>
      <c r="D200" s="93" t="s">
        <v>9386</v>
      </c>
      <c r="E200" s="67" t="s">
        <v>13094</v>
      </c>
      <c r="F200" s="81" t="s">
        <v>3081</v>
      </c>
      <c r="G200" s="45"/>
      <c r="H200" s="45"/>
      <c r="I200" s="45"/>
      <c r="J200" s="45"/>
    </row>
    <row r="201" spans="1:10" ht="14.1" customHeight="1" thickBot="1" x14ac:dyDescent="0.25">
      <c r="A201" s="94"/>
      <c r="B201" s="67" t="s">
        <v>1786</v>
      </c>
      <c r="C201" s="77">
        <f>IF(C200="","",IF(AND(MONTH(C200)&gt;=1,MONTH(C200)&lt;=3),1,IF(AND(MONTH(C200)&gt;=4,MONTH(C200)&lt;=6),2,IF(AND(MONTH(C200)&gt;=7,MONTH(C200)&lt;=9),3,4))))</f>
        <v>1</v>
      </c>
      <c r="D201" s="94"/>
      <c r="E201" s="67" t="s">
        <v>2418</v>
      </c>
      <c r="F201" s="81" t="s">
        <v>11112</v>
      </c>
      <c r="G201" s="45"/>
      <c r="H201" s="45"/>
      <c r="I201" s="45"/>
      <c r="J201" s="45"/>
    </row>
    <row r="202" spans="1:10" ht="14.1" customHeight="1" thickBot="1" x14ac:dyDescent="0.25">
      <c r="A202" s="94"/>
      <c r="B202" s="67" t="s">
        <v>12943</v>
      </c>
      <c r="C202" s="76">
        <v>44603</v>
      </c>
      <c r="D202" s="94"/>
      <c r="E202" s="67" t="s">
        <v>3074</v>
      </c>
      <c r="F202" s="81" t="s">
        <v>11112</v>
      </c>
      <c r="G202" s="45"/>
      <c r="H202" s="45"/>
      <c r="I202" s="45"/>
      <c r="J202" s="45"/>
    </row>
    <row r="203" spans="1:10" ht="14.1" customHeight="1" thickBot="1" x14ac:dyDescent="0.25">
      <c r="A203" s="94"/>
      <c r="B203" s="67" t="s">
        <v>1786</v>
      </c>
      <c r="C203" s="77">
        <f>IF(C202="","",IF(AND(MONTH(C202)&gt;=1,MONTH(C202)&lt;=3),1,IF(AND(MONTH(C202)&gt;=4,MONTH(C202)&lt;=6),2,IF(AND(MONTH(C202)&gt;=7,MONTH(C202)&lt;=9),3,4))))</f>
        <v>1</v>
      </c>
      <c r="D203" s="94"/>
      <c r="E203" s="67" t="s">
        <v>13193</v>
      </c>
      <c r="F203" s="81" t="s">
        <v>11112</v>
      </c>
      <c r="G203" s="45"/>
      <c r="H203" s="45"/>
      <c r="I203" s="45"/>
      <c r="J203" s="45"/>
    </row>
    <row r="204" spans="1:10" ht="14.1" customHeight="1" thickBot="1" x14ac:dyDescent="0.25">
      <c r="A204" s="45"/>
      <c r="B204" s="45"/>
      <c r="C204" s="45"/>
      <c r="D204" s="45"/>
      <c r="E204" s="45"/>
      <c r="F204" s="45"/>
      <c r="G204" s="45"/>
      <c r="H204" s="45"/>
      <c r="I204" s="45"/>
      <c r="J204" s="45"/>
    </row>
    <row r="205" spans="1:10" ht="14.1" customHeight="1" thickBot="1" x14ac:dyDescent="0.25">
      <c r="A205" s="72" t="s">
        <v>15735</v>
      </c>
      <c r="B205" s="72" t="s">
        <v>16146</v>
      </c>
      <c r="C205" s="72" t="s">
        <v>15641</v>
      </c>
      <c r="D205" s="72" t="s">
        <v>15251</v>
      </c>
      <c r="E205" s="72" t="s">
        <v>6933</v>
      </c>
      <c r="F205" s="72" t="s">
        <v>15280</v>
      </c>
      <c r="G205" s="45"/>
      <c r="H205" s="45"/>
      <c r="I205" s="45"/>
      <c r="J205" s="45"/>
    </row>
    <row r="206" spans="1:10" ht="13.5" customHeight="1" x14ac:dyDescent="0.2">
      <c r="A206" s="82">
        <v>47131803</v>
      </c>
      <c r="B206" s="69" t="str">
        <f t="shared" ref="B206:B230" ca="1" si="10">IFERROR(INDEX(UNSPSCDes,MATCH(INDIRECT(ADDRESS(ROW(),COLUMN()-1,4)),UNSPSCCode,0)),"")</f>
        <v>Desinfectantes para uso doméstico</v>
      </c>
      <c r="C206" s="82" t="s">
        <v>9560</v>
      </c>
      <c r="D206" s="82">
        <v>12</v>
      </c>
      <c r="E206" s="71">
        <v>350</v>
      </c>
      <c r="F206" s="70">
        <f t="shared" ref="F206:F230" ca="1" si="11">INDIRECT(ADDRESS(ROW(),COLUMN()-2,4))*INDIRECT(ADDRESS(ROW(),COLUMN()-1,4))</f>
        <v>4200</v>
      </c>
      <c r="G206" s="45"/>
      <c r="H206" s="45"/>
      <c r="I206" s="45"/>
      <c r="J206" s="45"/>
    </row>
    <row r="207" spans="1:10" ht="13.5" customHeight="1" x14ac:dyDescent="0.2">
      <c r="A207" s="82">
        <v>47131803</v>
      </c>
      <c r="B207" s="69" t="str">
        <f t="shared" ca="1" si="10"/>
        <v>Desinfectantes para uso doméstico</v>
      </c>
      <c r="C207" s="82" t="s">
        <v>9560</v>
      </c>
      <c r="D207" s="82">
        <v>36</v>
      </c>
      <c r="E207" s="71">
        <v>250</v>
      </c>
      <c r="F207" s="70">
        <f t="shared" ca="1" si="11"/>
        <v>9000</v>
      </c>
      <c r="G207" s="45"/>
      <c r="H207" s="45"/>
      <c r="I207" s="45"/>
      <c r="J207" s="45"/>
    </row>
    <row r="208" spans="1:10" ht="13.5" customHeight="1" x14ac:dyDescent="0.2">
      <c r="A208" s="82">
        <v>47131803</v>
      </c>
      <c r="B208" s="69" t="str">
        <f t="shared" ca="1" si="10"/>
        <v>Desinfectantes para uso doméstico</v>
      </c>
      <c r="C208" s="82" t="s">
        <v>4736</v>
      </c>
      <c r="D208" s="82">
        <v>24</v>
      </c>
      <c r="E208" s="71">
        <v>150</v>
      </c>
      <c r="F208" s="70">
        <f t="shared" ca="1" si="11"/>
        <v>3600</v>
      </c>
      <c r="G208" s="45"/>
      <c r="H208" s="45"/>
      <c r="I208" s="45"/>
      <c r="J208" s="45"/>
    </row>
    <row r="209" spans="1:10" ht="13.5" customHeight="1" x14ac:dyDescent="0.2">
      <c r="A209" s="82">
        <v>47121701</v>
      </c>
      <c r="B209" s="69" t="str">
        <f t="shared" ca="1" si="10"/>
        <v>Bolsas de basura</v>
      </c>
      <c r="C209" s="82" t="s">
        <v>4736</v>
      </c>
      <c r="D209" s="82">
        <v>24</v>
      </c>
      <c r="E209" s="71">
        <v>450</v>
      </c>
      <c r="F209" s="70">
        <f t="shared" ca="1" si="11"/>
        <v>10800</v>
      </c>
      <c r="G209" s="45"/>
      <c r="H209" s="45"/>
      <c r="I209" s="45"/>
      <c r="J209" s="45"/>
    </row>
    <row r="210" spans="1:10" ht="13.5" customHeight="1" x14ac:dyDescent="0.2">
      <c r="A210" s="82">
        <v>47131829</v>
      </c>
      <c r="B210" s="69" t="str">
        <f t="shared" ca="1" si="10"/>
        <v>Limpiadores de baños</v>
      </c>
      <c r="C210" s="82" t="s">
        <v>1449</v>
      </c>
      <c r="D210" s="82">
        <v>8</v>
      </c>
      <c r="E210" s="71">
        <v>240</v>
      </c>
      <c r="F210" s="70">
        <f t="shared" ca="1" si="11"/>
        <v>1920</v>
      </c>
      <c r="G210" s="45"/>
      <c r="H210" s="45"/>
      <c r="I210" s="45"/>
      <c r="J210" s="45"/>
    </row>
    <row r="211" spans="1:10" ht="13.5" customHeight="1" x14ac:dyDescent="0.2">
      <c r="A211" s="82">
        <v>47121701</v>
      </c>
      <c r="B211" s="69" t="str">
        <f t="shared" ca="1" si="10"/>
        <v>Bolsas de basura</v>
      </c>
      <c r="C211" s="82" t="s">
        <v>4736</v>
      </c>
      <c r="D211" s="82">
        <v>48</v>
      </c>
      <c r="E211" s="71">
        <v>140</v>
      </c>
      <c r="F211" s="70">
        <f t="shared" ca="1" si="11"/>
        <v>6720</v>
      </c>
      <c r="G211" s="45"/>
      <c r="H211" s="45"/>
      <c r="I211" s="45"/>
      <c r="J211" s="45"/>
    </row>
    <row r="212" spans="1:10" ht="13.5" customHeight="1" x14ac:dyDescent="0.2">
      <c r="A212" s="82">
        <v>47121701</v>
      </c>
      <c r="B212" s="69" t="str">
        <f t="shared" ca="1" si="10"/>
        <v>Bolsas de basura</v>
      </c>
      <c r="C212" s="82" t="s">
        <v>4736</v>
      </c>
      <c r="D212" s="82">
        <v>24</v>
      </c>
      <c r="E212" s="71">
        <v>120</v>
      </c>
      <c r="F212" s="70">
        <f t="shared" ca="1" si="11"/>
        <v>2880</v>
      </c>
      <c r="G212" s="45"/>
      <c r="H212" s="45"/>
      <c r="I212" s="45"/>
      <c r="J212" s="45"/>
    </row>
    <row r="213" spans="1:10" ht="13.5" customHeight="1" x14ac:dyDescent="0.2">
      <c r="A213" s="82">
        <v>47121701</v>
      </c>
      <c r="B213" s="69" t="str">
        <f t="shared" ca="1" si="10"/>
        <v>Bolsas de basura</v>
      </c>
      <c r="C213" s="82" t="s">
        <v>4736</v>
      </c>
      <c r="D213" s="82">
        <v>24</v>
      </c>
      <c r="E213" s="71">
        <v>180</v>
      </c>
      <c r="F213" s="70">
        <f t="shared" ca="1" si="11"/>
        <v>4320</v>
      </c>
      <c r="G213" s="45"/>
      <c r="H213" s="45"/>
      <c r="I213" s="45"/>
      <c r="J213" s="45"/>
    </row>
    <row r="214" spans="1:10" ht="13.5" customHeight="1" x14ac:dyDescent="0.2">
      <c r="A214" s="82">
        <v>47131807</v>
      </c>
      <c r="B214" s="69" t="str">
        <f t="shared" ca="1" si="10"/>
        <v>Blanqueadores</v>
      </c>
      <c r="C214" s="82" t="s">
        <v>9560</v>
      </c>
      <c r="D214" s="82">
        <v>36</v>
      </c>
      <c r="E214" s="71">
        <v>120</v>
      </c>
      <c r="F214" s="70">
        <f t="shared" ca="1" si="11"/>
        <v>4320</v>
      </c>
      <c r="G214" s="45"/>
      <c r="H214" s="45"/>
      <c r="I214" s="45"/>
      <c r="J214" s="45"/>
    </row>
    <row r="215" spans="1:10" ht="13.5" customHeight="1" x14ac:dyDescent="0.2">
      <c r="A215" s="82">
        <v>53131608</v>
      </c>
      <c r="B215" s="69" t="str">
        <f t="shared" ca="1" si="10"/>
        <v>Jabones</v>
      </c>
      <c r="C215" s="82" t="s">
        <v>9560</v>
      </c>
      <c r="D215" s="82">
        <v>12</v>
      </c>
      <c r="E215" s="71">
        <v>300</v>
      </c>
      <c r="F215" s="70">
        <f t="shared" ca="1" si="11"/>
        <v>3600</v>
      </c>
      <c r="G215" s="45"/>
      <c r="H215" s="45"/>
      <c r="I215" s="45"/>
      <c r="J215" s="45"/>
    </row>
    <row r="216" spans="1:10" ht="13.5" customHeight="1" x14ac:dyDescent="0.2">
      <c r="A216" s="82">
        <v>41103206</v>
      </c>
      <c r="B216" s="69" t="str">
        <f t="shared" ca="1" si="10"/>
        <v>Detergentes de lavado para laboratorios</v>
      </c>
      <c r="C216" s="82" t="s">
        <v>9560</v>
      </c>
      <c r="D216" s="82">
        <v>36</v>
      </c>
      <c r="E216" s="71">
        <v>150</v>
      </c>
      <c r="F216" s="70">
        <f t="shared" ca="1" si="11"/>
        <v>5400</v>
      </c>
      <c r="G216" s="45"/>
      <c r="H216" s="45"/>
      <c r="I216" s="45"/>
      <c r="J216" s="45"/>
    </row>
    <row r="217" spans="1:10" ht="13.5" customHeight="1" x14ac:dyDescent="0.2">
      <c r="A217" s="82">
        <v>47131502</v>
      </c>
      <c r="B217" s="69" t="str">
        <f t="shared" ca="1" si="10"/>
        <v>Pañitos o toallas para limpiar</v>
      </c>
      <c r="C217" s="82" t="s">
        <v>1449</v>
      </c>
      <c r="D217" s="82">
        <v>36</v>
      </c>
      <c r="E217" s="71">
        <v>600</v>
      </c>
      <c r="F217" s="70">
        <f t="shared" ca="1" si="11"/>
        <v>21600</v>
      </c>
      <c r="G217" s="45"/>
      <c r="H217" s="45"/>
      <c r="I217" s="45"/>
      <c r="J217" s="45"/>
    </row>
    <row r="218" spans="1:10" ht="13.5" customHeight="1" x14ac:dyDescent="0.2">
      <c r="A218" s="82">
        <v>47131502</v>
      </c>
      <c r="B218" s="69" t="str">
        <f t="shared" ca="1" si="10"/>
        <v>Pañitos o toallas para limpiar</v>
      </c>
      <c r="C218" s="82" t="s">
        <v>1449</v>
      </c>
      <c r="D218" s="82">
        <v>48</v>
      </c>
      <c r="E218" s="71">
        <v>620</v>
      </c>
      <c r="F218" s="70">
        <f t="shared" ca="1" si="11"/>
        <v>29760</v>
      </c>
      <c r="G218" s="45"/>
      <c r="H218" s="45"/>
      <c r="I218" s="45"/>
      <c r="J218" s="45"/>
    </row>
    <row r="219" spans="1:10" ht="13.5" customHeight="1" x14ac:dyDescent="0.2">
      <c r="A219" s="82">
        <v>42132205</v>
      </c>
      <c r="B219" s="69" t="str">
        <f t="shared" ca="1" si="10"/>
        <v>Guantes de cirugía</v>
      </c>
      <c r="C219" s="82" t="s">
        <v>16989</v>
      </c>
      <c r="D219" s="82">
        <v>10</v>
      </c>
      <c r="E219" s="71">
        <v>1040</v>
      </c>
      <c r="F219" s="70">
        <f t="shared" ca="1" si="11"/>
        <v>10400</v>
      </c>
      <c r="G219" s="45"/>
      <c r="H219" s="45"/>
      <c r="I219" s="45"/>
      <c r="J219" s="45"/>
    </row>
    <row r="220" spans="1:10" ht="13.5" customHeight="1" x14ac:dyDescent="0.2">
      <c r="A220" s="82">
        <v>52121602</v>
      </c>
      <c r="B220" s="69" t="str">
        <f t="shared" ca="1" si="10"/>
        <v>Servilletas</v>
      </c>
      <c r="C220" s="82" t="s">
        <v>4736</v>
      </c>
      <c r="D220" s="82">
        <v>5</v>
      </c>
      <c r="E220" s="71">
        <v>900</v>
      </c>
      <c r="F220" s="70">
        <f t="shared" ca="1" si="11"/>
        <v>4500</v>
      </c>
      <c r="G220" s="45"/>
      <c r="H220" s="45"/>
      <c r="I220" s="45"/>
      <c r="J220" s="45"/>
    </row>
    <row r="221" spans="1:10" ht="13.5" customHeight="1" x14ac:dyDescent="0.2">
      <c r="A221" s="82">
        <v>42131606</v>
      </c>
      <c r="B221" s="69" t="str">
        <f t="shared" ca="1" si="10"/>
        <v>Máscaras quirúrgicas o de aislamiento para personal médico</v>
      </c>
      <c r="C221" s="82" t="s">
        <v>1449</v>
      </c>
      <c r="D221" s="82">
        <v>2100</v>
      </c>
      <c r="E221" s="71">
        <v>10</v>
      </c>
      <c r="F221" s="70">
        <f t="shared" ca="1" si="11"/>
        <v>21000</v>
      </c>
      <c r="G221" s="45"/>
      <c r="H221" s="45"/>
      <c r="I221" s="45"/>
      <c r="J221" s="45"/>
    </row>
    <row r="222" spans="1:10" ht="13.5" customHeight="1" x14ac:dyDescent="0.2">
      <c r="A222" s="82">
        <v>42131606</v>
      </c>
      <c r="B222" s="69" t="str">
        <f t="shared" ca="1" si="10"/>
        <v>Máscaras quirúrgicas o de aislamiento para personal médico</v>
      </c>
      <c r="C222" s="82" t="s">
        <v>1449</v>
      </c>
      <c r="D222" s="82">
        <v>850</v>
      </c>
      <c r="E222" s="71">
        <v>25</v>
      </c>
      <c r="F222" s="70">
        <f t="shared" ca="1" si="11"/>
        <v>21250</v>
      </c>
      <c r="G222" s="45"/>
      <c r="H222" s="45"/>
      <c r="I222" s="45"/>
      <c r="J222" s="45"/>
    </row>
    <row r="223" spans="1:10" ht="13.5" customHeight="1" x14ac:dyDescent="0.2">
      <c r="A223" s="82">
        <v>14111704</v>
      </c>
      <c r="B223" s="69" t="str">
        <f t="shared" ca="1" si="10"/>
        <v>Papel higiénico</v>
      </c>
      <c r="C223" s="82" t="s">
        <v>4736</v>
      </c>
      <c r="D223" s="82">
        <v>45</v>
      </c>
      <c r="E223" s="71">
        <v>700</v>
      </c>
      <c r="F223" s="70">
        <f t="shared" ca="1" si="11"/>
        <v>31500</v>
      </c>
      <c r="G223" s="45"/>
      <c r="H223" s="45"/>
      <c r="I223" s="45"/>
      <c r="J223" s="45"/>
    </row>
    <row r="224" spans="1:10" ht="13.5" customHeight="1" x14ac:dyDescent="0.2">
      <c r="A224" s="82">
        <v>10191509</v>
      </c>
      <c r="B224" s="69" t="str">
        <f t="shared" ca="1" si="10"/>
        <v>Insecticidas</v>
      </c>
      <c r="C224" s="82" t="s">
        <v>1449</v>
      </c>
      <c r="D224" s="82">
        <v>2</v>
      </c>
      <c r="E224" s="71">
        <v>500</v>
      </c>
      <c r="F224" s="70">
        <f t="shared" ca="1" si="11"/>
        <v>1000</v>
      </c>
      <c r="G224" s="45"/>
      <c r="H224" s="45"/>
      <c r="I224" s="45"/>
      <c r="J224" s="45"/>
    </row>
    <row r="225" spans="1:10" ht="13.5" customHeight="1" x14ac:dyDescent="0.2">
      <c r="A225" s="82">
        <v>10191509</v>
      </c>
      <c r="B225" s="69" t="str">
        <f t="shared" ca="1" si="10"/>
        <v>Insecticidas</v>
      </c>
      <c r="C225" s="82" t="s">
        <v>1449</v>
      </c>
      <c r="D225" s="82">
        <v>2</v>
      </c>
      <c r="E225" s="71">
        <v>400</v>
      </c>
      <c r="F225" s="70">
        <f t="shared" ca="1" si="11"/>
        <v>800</v>
      </c>
      <c r="G225" s="45"/>
      <c r="H225" s="45"/>
      <c r="I225" s="45"/>
      <c r="J225" s="45"/>
    </row>
    <row r="226" spans="1:10" ht="13.5" customHeight="1" x14ac:dyDescent="0.2">
      <c r="A226" s="82">
        <v>27112903</v>
      </c>
      <c r="B226" s="69" t="str">
        <f t="shared" ca="1" si="10"/>
        <v>Rociador manual</v>
      </c>
      <c r="C226" s="82" t="s">
        <v>1449</v>
      </c>
      <c r="D226" s="82">
        <v>3</v>
      </c>
      <c r="E226" s="71">
        <v>100</v>
      </c>
      <c r="F226" s="70">
        <f t="shared" ca="1" si="11"/>
        <v>300</v>
      </c>
      <c r="G226" s="45"/>
      <c r="H226" s="45"/>
      <c r="I226" s="45"/>
      <c r="J226" s="45"/>
    </row>
    <row r="227" spans="1:10" ht="13.5" customHeight="1" x14ac:dyDescent="0.2">
      <c r="A227" s="82">
        <v>53131609</v>
      </c>
      <c r="B227" s="69" t="str">
        <f t="shared" ca="1" si="10"/>
        <v>Productos de protección solar</v>
      </c>
      <c r="C227" s="82" t="s">
        <v>1449</v>
      </c>
      <c r="D227" s="82">
        <v>2</v>
      </c>
      <c r="E227" s="71">
        <v>800</v>
      </c>
      <c r="F227" s="70">
        <f t="shared" ca="1" si="11"/>
        <v>1600</v>
      </c>
      <c r="G227" s="45"/>
      <c r="H227" s="45"/>
      <c r="I227" s="45"/>
      <c r="J227" s="45"/>
    </row>
    <row r="228" spans="1:10" ht="13.5" customHeight="1" x14ac:dyDescent="0.2">
      <c r="A228" s="82">
        <v>53131609</v>
      </c>
      <c r="B228" s="69" t="str">
        <f t="shared" ca="1" si="10"/>
        <v>Productos de protección solar</v>
      </c>
      <c r="C228" s="82" t="s">
        <v>1449</v>
      </c>
      <c r="D228" s="82">
        <v>2</v>
      </c>
      <c r="E228" s="71">
        <v>700</v>
      </c>
      <c r="F228" s="70">
        <f t="shared" ca="1" si="11"/>
        <v>1400</v>
      </c>
      <c r="G228" s="45"/>
      <c r="H228" s="45"/>
      <c r="I228" s="45"/>
      <c r="J228" s="45"/>
    </row>
    <row r="229" spans="1:10" ht="13.5" customHeight="1" x14ac:dyDescent="0.2">
      <c r="A229" s="82">
        <v>12161801</v>
      </c>
      <c r="B229" s="69" t="str">
        <f t="shared" ca="1" si="10"/>
        <v>Geles</v>
      </c>
      <c r="C229" s="82" t="s">
        <v>1449</v>
      </c>
      <c r="D229" s="82">
        <v>39</v>
      </c>
      <c r="E229" s="71">
        <v>150</v>
      </c>
      <c r="F229" s="70">
        <f t="shared" ca="1" si="11"/>
        <v>5850</v>
      </c>
      <c r="G229" s="45"/>
      <c r="H229" s="45"/>
      <c r="I229" s="45"/>
      <c r="J229" s="45"/>
    </row>
    <row r="230" spans="1:10" ht="13.5" customHeight="1" x14ac:dyDescent="0.2">
      <c r="A230" s="82">
        <v>12161801</v>
      </c>
      <c r="B230" s="69" t="str">
        <f t="shared" ca="1" si="10"/>
        <v>Geles</v>
      </c>
      <c r="C230" s="82" t="s">
        <v>1449</v>
      </c>
      <c r="D230" s="82">
        <v>2</v>
      </c>
      <c r="E230" s="71">
        <v>300</v>
      </c>
      <c r="F230" s="70">
        <f t="shared" ca="1" si="11"/>
        <v>600</v>
      </c>
      <c r="G230" s="45"/>
      <c r="H230" s="45"/>
      <c r="I230" s="45"/>
      <c r="J230" s="45"/>
    </row>
    <row r="231" spans="1:10" ht="14.1" customHeight="1" x14ac:dyDescent="0.2">
      <c r="A231" s="45"/>
      <c r="B231" s="45"/>
      <c r="C231" s="45"/>
      <c r="D231" s="45"/>
      <c r="E231" s="73" t="s">
        <v>12551</v>
      </c>
      <c r="F231" s="74">
        <f ca="1">SUM(Table311[MONTO TOTAL ESTIMADO])</f>
        <v>208320</v>
      </c>
      <c r="G231" s="45"/>
      <c r="H231" s="45" t="str">
        <f>C199</f>
        <v>Bienes</v>
      </c>
      <c r="I231" s="45" t="str">
        <f>E199</f>
        <v>No</v>
      </c>
      <c r="J231" s="45" t="str">
        <f>D199</f>
        <v>Compras Menores</v>
      </c>
    </row>
    <row r="232" spans="1:10" ht="14.1" customHeight="1" thickBot="1" x14ac:dyDescent="0.3"/>
    <row r="233" spans="1:10" ht="33.75" customHeight="1" thickBot="1" x14ac:dyDescent="0.25">
      <c r="A233" s="64" t="s">
        <v>16382</v>
      </c>
      <c r="B233" s="64" t="s">
        <v>161</v>
      </c>
      <c r="C233" s="64" t="s">
        <v>11725</v>
      </c>
      <c r="D233" s="64" t="s">
        <v>14378</v>
      </c>
      <c r="E233" s="64" t="s">
        <v>10962</v>
      </c>
      <c r="F233" s="64" t="s">
        <v>11095</v>
      </c>
      <c r="G233" s="45"/>
      <c r="H233" s="45"/>
      <c r="I233" s="45"/>
      <c r="J233" s="45"/>
    </row>
    <row r="234" spans="1:10" ht="13.5" customHeight="1" thickBot="1" x14ac:dyDescent="0.25">
      <c r="A234" s="66" t="s">
        <v>18836</v>
      </c>
      <c r="B234" s="66" t="s">
        <v>18833</v>
      </c>
      <c r="C234" s="66" t="s">
        <v>17798</v>
      </c>
      <c r="D234" s="66" t="s">
        <v>17483</v>
      </c>
      <c r="E234" s="66" t="s">
        <v>8855</v>
      </c>
      <c r="F234" s="66" t="s">
        <v>18834</v>
      </c>
      <c r="G234" s="45"/>
      <c r="H234" s="45"/>
      <c r="I234" s="45"/>
      <c r="J234" s="45"/>
    </row>
    <row r="235" spans="1:10" ht="14.1" customHeight="1" thickBot="1" x14ac:dyDescent="0.25">
      <c r="A235" s="93" t="s">
        <v>14828</v>
      </c>
      <c r="B235" s="67" t="s">
        <v>8529</v>
      </c>
      <c r="C235" s="76">
        <v>44690</v>
      </c>
      <c r="D235" s="93" t="s">
        <v>9386</v>
      </c>
      <c r="E235" s="67" t="s">
        <v>13094</v>
      </c>
      <c r="F235" s="81" t="s">
        <v>3081</v>
      </c>
      <c r="G235" s="45"/>
      <c r="H235" s="45"/>
      <c r="I235" s="45"/>
      <c r="J235" s="45"/>
    </row>
    <row r="236" spans="1:10" ht="14.1" customHeight="1" thickBot="1" x14ac:dyDescent="0.25">
      <c r="A236" s="94"/>
      <c r="B236" s="67" t="s">
        <v>1786</v>
      </c>
      <c r="C236" s="77">
        <f>IF(C235="","",IF(AND(MONTH(C235)&gt;=1,MONTH(C235)&lt;=3),1,IF(AND(MONTH(C235)&gt;=4,MONTH(C235)&lt;=6),2,IF(AND(MONTH(C235)&gt;=7,MONTH(C235)&lt;=9),3,4))))</f>
        <v>2</v>
      </c>
      <c r="D236" s="94"/>
      <c r="E236" s="67" t="s">
        <v>2418</v>
      </c>
      <c r="F236" s="81" t="s">
        <v>11112</v>
      </c>
      <c r="G236" s="45"/>
      <c r="H236" s="45"/>
      <c r="I236" s="45"/>
      <c r="J236" s="45"/>
    </row>
    <row r="237" spans="1:10" ht="14.1" customHeight="1" thickBot="1" x14ac:dyDescent="0.25">
      <c r="A237" s="94"/>
      <c r="B237" s="67" t="s">
        <v>12943</v>
      </c>
      <c r="C237" s="76">
        <v>44694</v>
      </c>
      <c r="D237" s="94"/>
      <c r="E237" s="67" t="s">
        <v>3074</v>
      </c>
      <c r="F237" s="81" t="s">
        <v>11112</v>
      </c>
      <c r="G237" s="45"/>
      <c r="H237" s="45"/>
      <c r="I237" s="45"/>
      <c r="J237" s="45"/>
    </row>
    <row r="238" spans="1:10" ht="14.1" customHeight="1" thickBot="1" x14ac:dyDescent="0.25">
      <c r="A238" s="94"/>
      <c r="B238" s="67" t="s">
        <v>1786</v>
      </c>
      <c r="C238" s="77">
        <f>IF(C237="","",IF(AND(MONTH(C237)&gt;=1,MONTH(C237)&lt;=3),1,IF(AND(MONTH(C237)&gt;=4,MONTH(C237)&lt;=6),2,IF(AND(MONTH(C237)&gt;=7,MONTH(C237)&lt;=9),3,4))))</f>
        <v>2</v>
      </c>
      <c r="D238" s="94"/>
      <c r="E238" s="67" t="s">
        <v>13193</v>
      </c>
      <c r="F238" s="81" t="s">
        <v>11112</v>
      </c>
      <c r="G238" s="45"/>
      <c r="H238" s="45"/>
      <c r="I238" s="45"/>
      <c r="J238" s="45"/>
    </row>
    <row r="239" spans="1:10" ht="14.1" customHeight="1" thickBot="1" x14ac:dyDescent="0.25">
      <c r="A239" s="45"/>
      <c r="B239" s="45"/>
      <c r="C239" s="45"/>
      <c r="D239" s="45"/>
      <c r="E239" s="45"/>
      <c r="F239" s="45"/>
      <c r="G239" s="45"/>
      <c r="H239" s="45"/>
      <c r="I239" s="45"/>
      <c r="J239" s="45"/>
    </row>
    <row r="240" spans="1:10" ht="14.1" customHeight="1" thickBot="1" x14ac:dyDescent="0.25">
      <c r="A240" s="72" t="s">
        <v>15735</v>
      </c>
      <c r="B240" s="72" t="s">
        <v>16146</v>
      </c>
      <c r="C240" s="72" t="s">
        <v>15641</v>
      </c>
      <c r="D240" s="72" t="s">
        <v>15251</v>
      </c>
      <c r="E240" s="72" t="s">
        <v>6933</v>
      </c>
      <c r="F240" s="72" t="s">
        <v>15280</v>
      </c>
      <c r="G240" s="45"/>
      <c r="H240" s="45"/>
      <c r="I240" s="45"/>
      <c r="J240" s="45"/>
    </row>
    <row r="241" spans="1:10" ht="13.5" customHeight="1" x14ac:dyDescent="0.2">
      <c r="A241" s="82">
        <v>47131803</v>
      </c>
      <c r="B241" s="69" t="str">
        <f t="shared" ref="B241:B265" ca="1" si="12">IFERROR(INDEX(UNSPSCDes,MATCH(INDIRECT(ADDRESS(ROW(),COLUMN()-1,4)),UNSPSCCode,0)),"")</f>
        <v>Desinfectantes para uso doméstico</v>
      </c>
      <c r="C241" s="82" t="s">
        <v>9560</v>
      </c>
      <c r="D241" s="82">
        <v>36</v>
      </c>
      <c r="E241" s="71">
        <v>250</v>
      </c>
      <c r="F241" s="70">
        <f t="shared" ref="F241:F265" ca="1" si="13">INDIRECT(ADDRESS(ROW(),COLUMN()-2,4))*INDIRECT(ADDRESS(ROW(),COLUMN()-1,4))</f>
        <v>9000</v>
      </c>
      <c r="G241" s="45"/>
      <c r="H241" s="45"/>
      <c r="I241" s="45"/>
      <c r="J241" s="45"/>
    </row>
    <row r="242" spans="1:10" ht="13.5" customHeight="1" x14ac:dyDescent="0.2">
      <c r="A242" s="82">
        <v>47131812</v>
      </c>
      <c r="B242" s="69" t="str">
        <f t="shared" ca="1" si="12"/>
        <v>Refrescador de aire</v>
      </c>
      <c r="C242" s="82" t="s">
        <v>1449</v>
      </c>
      <c r="D242" s="82">
        <v>96</v>
      </c>
      <c r="E242" s="71">
        <v>170</v>
      </c>
      <c r="F242" s="70">
        <f t="shared" ca="1" si="13"/>
        <v>16320</v>
      </c>
      <c r="G242" s="45"/>
      <c r="H242" s="45"/>
      <c r="I242" s="45"/>
      <c r="J242" s="45"/>
    </row>
    <row r="243" spans="1:10" ht="13.5" customHeight="1" x14ac:dyDescent="0.2">
      <c r="A243" s="82">
        <v>47131603</v>
      </c>
      <c r="B243" s="69" t="str">
        <f t="shared" ca="1" si="12"/>
        <v>Esponjas</v>
      </c>
      <c r="C243" s="82" t="s">
        <v>1449</v>
      </c>
      <c r="D243" s="82">
        <v>100</v>
      </c>
      <c r="E243" s="71">
        <v>50</v>
      </c>
      <c r="F243" s="70">
        <f t="shared" ca="1" si="13"/>
        <v>5000</v>
      </c>
      <c r="G243" s="45"/>
      <c r="H243" s="45"/>
      <c r="I243" s="45"/>
      <c r="J243" s="45"/>
    </row>
    <row r="244" spans="1:10" ht="13.5" customHeight="1" x14ac:dyDescent="0.2">
      <c r="A244" s="82">
        <v>47131803</v>
      </c>
      <c r="B244" s="69" t="str">
        <f t="shared" ca="1" si="12"/>
        <v>Desinfectantes para uso doméstico</v>
      </c>
      <c r="C244" s="82" t="s">
        <v>9560</v>
      </c>
      <c r="D244" s="82">
        <v>36</v>
      </c>
      <c r="E244" s="71">
        <v>250</v>
      </c>
      <c r="F244" s="70">
        <f t="shared" ca="1" si="13"/>
        <v>9000</v>
      </c>
      <c r="G244" s="45"/>
      <c r="H244" s="45"/>
      <c r="I244" s="45"/>
      <c r="J244" s="45"/>
    </row>
    <row r="245" spans="1:10" ht="13.5" customHeight="1" x14ac:dyDescent="0.2">
      <c r="A245" s="82">
        <v>47131812</v>
      </c>
      <c r="B245" s="69" t="str">
        <f t="shared" ca="1" si="12"/>
        <v>Refrescador de aire</v>
      </c>
      <c r="C245" s="82" t="s">
        <v>1449</v>
      </c>
      <c r="D245" s="82">
        <v>96</v>
      </c>
      <c r="E245" s="71">
        <v>150</v>
      </c>
      <c r="F245" s="70">
        <f t="shared" ca="1" si="13"/>
        <v>14400</v>
      </c>
      <c r="G245" s="45"/>
      <c r="H245" s="45"/>
      <c r="I245" s="45"/>
      <c r="J245" s="45"/>
    </row>
    <row r="246" spans="1:10" ht="13.5" customHeight="1" x14ac:dyDescent="0.2">
      <c r="A246" s="82">
        <v>47131603</v>
      </c>
      <c r="B246" s="69" t="str">
        <f t="shared" ca="1" si="12"/>
        <v>Esponjas</v>
      </c>
      <c r="C246" s="82" t="s">
        <v>1449</v>
      </c>
      <c r="D246" s="82">
        <v>100</v>
      </c>
      <c r="E246" s="71">
        <v>50</v>
      </c>
      <c r="F246" s="70">
        <f t="shared" ca="1" si="13"/>
        <v>5000</v>
      </c>
      <c r="G246" s="45"/>
      <c r="H246" s="45"/>
      <c r="I246" s="45"/>
      <c r="J246" s="45"/>
    </row>
    <row r="247" spans="1:10" ht="13.5" customHeight="1" x14ac:dyDescent="0.2">
      <c r="A247" s="82">
        <v>47131812</v>
      </c>
      <c r="B247" s="69" t="str">
        <f t="shared" ca="1" si="12"/>
        <v>Refrescador de aire</v>
      </c>
      <c r="C247" s="82" t="s">
        <v>1449</v>
      </c>
      <c r="D247" s="82">
        <v>36</v>
      </c>
      <c r="E247" s="71">
        <v>120</v>
      </c>
      <c r="F247" s="70">
        <f t="shared" ca="1" si="13"/>
        <v>4320</v>
      </c>
      <c r="G247" s="45"/>
      <c r="H247" s="45"/>
      <c r="I247" s="45"/>
      <c r="J247" s="45"/>
    </row>
    <row r="248" spans="1:10" ht="13.5" customHeight="1" x14ac:dyDescent="0.2">
      <c r="A248" s="82">
        <v>47131803</v>
      </c>
      <c r="B248" s="69" t="str">
        <f t="shared" ca="1" si="12"/>
        <v>Desinfectantes para uso doméstico</v>
      </c>
      <c r="C248" s="82" t="s">
        <v>9560</v>
      </c>
      <c r="D248" s="82">
        <v>12</v>
      </c>
      <c r="E248" s="71">
        <v>350</v>
      </c>
      <c r="F248" s="70">
        <f t="shared" ca="1" si="13"/>
        <v>4200</v>
      </c>
      <c r="G248" s="45"/>
      <c r="H248" s="45"/>
      <c r="I248" s="45"/>
      <c r="J248" s="45"/>
    </row>
    <row r="249" spans="1:10" ht="13.5" customHeight="1" x14ac:dyDescent="0.2">
      <c r="A249" s="82">
        <v>47121701</v>
      </c>
      <c r="B249" s="69" t="str">
        <f t="shared" ca="1" si="12"/>
        <v>Bolsas de basura</v>
      </c>
      <c r="C249" s="82" t="s">
        <v>4736</v>
      </c>
      <c r="D249" s="82">
        <v>48</v>
      </c>
      <c r="E249" s="71">
        <v>140</v>
      </c>
      <c r="F249" s="70">
        <f t="shared" ca="1" si="13"/>
        <v>6720</v>
      </c>
      <c r="G249" s="45"/>
      <c r="H249" s="45"/>
      <c r="I249" s="45"/>
      <c r="J249" s="45"/>
    </row>
    <row r="250" spans="1:10" ht="13.5" customHeight="1" x14ac:dyDescent="0.2">
      <c r="A250" s="82">
        <v>47121701</v>
      </c>
      <c r="B250" s="69" t="str">
        <f t="shared" ca="1" si="12"/>
        <v>Bolsas de basura</v>
      </c>
      <c r="C250" s="82" t="s">
        <v>4736</v>
      </c>
      <c r="D250" s="82">
        <v>24</v>
      </c>
      <c r="E250" s="71">
        <v>120</v>
      </c>
      <c r="F250" s="70">
        <f t="shared" ca="1" si="13"/>
        <v>2880</v>
      </c>
      <c r="G250" s="45"/>
      <c r="H250" s="45"/>
      <c r="I250" s="45"/>
      <c r="J250" s="45"/>
    </row>
    <row r="251" spans="1:10" ht="13.5" customHeight="1" x14ac:dyDescent="0.2">
      <c r="A251" s="82">
        <v>47131807</v>
      </c>
      <c r="B251" s="69" t="str">
        <f t="shared" ca="1" si="12"/>
        <v>Blanqueadores</v>
      </c>
      <c r="C251" s="82" t="s">
        <v>9560</v>
      </c>
      <c r="D251" s="82">
        <v>36</v>
      </c>
      <c r="E251" s="71">
        <v>120</v>
      </c>
      <c r="F251" s="70">
        <f t="shared" ca="1" si="13"/>
        <v>4320</v>
      </c>
      <c r="G251" s="45"/>
      <c r="H251" s="45"/>
      <c r="I251" s="45"/>
      <c r="J251" s="45"/>
    </row>
    <row r="252" spans="1:10" ht="13.5" customHeight="1" x14ac:dyDescent="0.2">
      <c r="A252" s="82">
        <v>41103206</v>
      </c>
      <c r="B252" s="69" t="str">
        <f t="shared" ca="1" si="12"/>
        <v>Detergentes de lavado para laboratorios</v>
      </c>
      <c r="C252" s="82" t="s">
        <v>9560</v>
      </c>
      <c r="D252" s="82">
        <v>36</v>
      </c>
      <c r="E252" s="71">
        <v>150</v>
      </c>
      <c r="F252" s="70">
        <f t="shared" ca="1" si="13"/>
        <v>5400</v>
      </c>
      <c r="G252" s="45"/>
      <c r="H252" s="45"/>
      <c r="I252" s="45"/>
      <c r="J252" s="45"/>
    </row>
    <row r="253" spans="1:10" ht="13.5" customHeight="1" x14ac:dyDescent="0.2">
      <c r="A253" s="82">
        <v>47131502</v>
      </c>
      <c r="B253" s="69" t="str">
        <f t="shared" ca="1" si="12"/>
        <v>Pañitos o toallas para limpiar</v>
      </c>
      <c r="C253" s="82" t="s">
        <v>1449</v>
      </c>
      <c r="D253" s="82">
        <v>48</v>
      </c>
      <c r="E253" s="71">
        <v>620</v>
      </c>
      <c r="F253" s="70">
        <f t="shared" ca="1" si="13"/>
        <v>29760</v>
      </c>
      <c r="G253" s="45"/>
      <c r="H253" s="45"/>
      <c r="I253" s="45"/>
      <c r="J253" s="45"/>
    </row>
    <row r="254" spans="1:10" ht="13.5" customHeight="1" x14ac:dyDescent="0.2">
      <c r="A254" s="82">
        <v>42132205</v>
      </c>
      <c r="B254" s="69" t="str">
        <f t="shared" ca="1" si="12"/>
        <v>Guantes de cirugía</v>
      </c>
      <c r="C254" s="82" t="s">
        <v>16989</v>
      </c>
      <c r="D254" s="82">
        <v>10</v>
      </c>
      <c r="E254" s="71">
        <v>1040</v>
      </c>
      <c r="F254" s="70">
        <f t="shared" ca="1" si="13"/>
        <v>10400</v>
      </c>
      <c r="G254" s="45"/>
      <c r="H254" s="45"/>
      <c r="I254" s="45"/>
      <c r="J254" s="45"/>
    </row>
    <row r="255" spans="1:10" ht="13.5" customHeight="1" x14ac:dyDescent="0.2">
      <c r="A255" s="82">
        <v>52121602</v>
      </c>
      <c r="B255" s="69" t="str">
        <f t="shared" ca="1" si="12"/>
        <v>Servilletas</v>
      </c>
      <c r="C255" s="82" t="s">
        <v>4736</v>
      </c>
      <c r="D255" s="82">
        <v>5</v>
      </c>
      <c r="E255" s="71">
        <v>900</v>
      </c>
      <c r="F255" s="70">
        <f t="shared" ca="1" si="13"/>
        <v>4500</v>
      </c>
      <c r="G255" s="45"/>
      <c r="H255" s="45"/>
      <c r="I255" s="45"/>
      <c r="J255" s="45"/>
    </row>
    <row r="256" spans="1:10" ht="13.5" customHeight="1" x14ac:dyDescent="0.2">
      <c r="A256" s="82">
        <v>42131606</v>
      </c>
      <c r="B256" s="69" t="str">
        <f t="shared" ca="1" si="12"/>
        <v>Máscaras quirúrgicas o de aislamiento para personal médico</v>
      </c>
      <c r="C256" s="82" t="s">
        <v>11116</v>
      </c>
      <c r="D256" s="82">
        <v>2100</v>
      </c>
      <c r="E256" s="71">
        <v>10</v>
      </c>
      <c r="F256" s="70">
        <f t="shared" ca="1" si="13"/>
        <v>21000</v>
      </c>
      <c r="G256" s="45"/>
      <c r="H256" s="45"/>
      <c r="I256" s="45"/>
      <c r="J256" s="45"/>
    </row>
    <row r="257" spans="1:10" ht="13.5" customHeight="1" x14ac:dyDescent="0.2">
      <c r="A257" s="82">
        <v>42131606</v>
      </c>
      <c r="B257" s="69" t="str">
        <f t="shared" ca="1" si="12"/>
        <v>Máscaras quirúrgicas o de aislamiento para personal médico</v>
      </c>
      <c r="C257" s="82" t="s">
        <v>1449</v>
      </c>
      <c r="D257" s="82">
        <v>850</v>
      </c>
      <c r="E257" s="71">
        <v>25</v>
      </c>
      <c r="F257" s="70">
        <f t="shared" ca="1" si="13"/>
        <v>21250</v>
      </c>
      <c r="G257" s="45"/>
      <c r="H257" s="45"/>
      <c r="I257" s="45"/>
      <c r="J257" s="45"/>
    </row>
    <row r="258" spans="1:10" ht="13.5" customHeight="1" x14ac:dyDescent="0.2">
      <c r="A258" s="82">
        <v>14111704</v>
      </c>
      <c r="B258" s="69" t="str">
        <f t="shared" ca="1" si="12"/>
        <v>Papel higiénico</v>
      </c>
      <c r="C258" s="82" t="s">
        <v>4736</v>
      </c>
      <c r="D258" s="82">
        <v>45</v>
      </c>
      <c r="E258" s="71">
        <v>700</v>
      </c>
      <c r="F258" s="70">
        <f t="shared" ca="1" si="13"/>
        <v>31500</v>
      </c>
      <c r="G258" s="45"/>
      <c r="H258" s="45"/>
      <c r="I258" s="45"/>
      <c r="J258" s="45"/>
    </row>
    <row r="259" spans="1:10" ht="13.5" customHeight="1" x14ac:dyDescent="0.2">
      <c r="A259" s="82">
        <v>10191509</v>
      </c>
      <c r="B259" s="69" t="str">
        <f t="shared" ca="1" si="12"/>
        <v>Insecticidas</v>
      </c>
      <c r="C259" s="82" t="s">
        <v>1449</v>
      </c>
      <c r="D259" s="82">
        <v>2</v>
      </c>
      <c r="E259" s="71">
        <v>500</v>
      </c>
      <c r="F259" s="70">
        <f t="shared" ca="1" si="13"/>
        <v>1000</v>
      </c>
      <c r="G259" s="45"/>
      <c r="H259" s="45"/>
      <c r="I259" s="45"/>
      <c r="J259" s="45"/>
    </row>
    <row r="260" spans="1:10" ht="13.5" customHeight="1" x14ac:dyDescent="0.2">
      <c r="A260" s="82">
        <v>10191509</v>
      </c>
      <c r="B260" s="69" t="str">
        <f t="shared" ca="1" si="12"/>
        <v>Insecticidas</v>
      </c>
      <c r="C260" s="82" t="s">
        <v>1449</v>
      </c>
      <c r="D260" s="82">
        <v>2</v>
      </c>
      <c r="E260" s="71">
        <v>400</v>
      </c>
      <c r="F260" s="70">
        <f t="shared" ca="1" si="13"/>
        <v>800</v>
      </c>
      <c r="G260" s="45"/>
      <c r="H260" s="45"/>
      <c r="I260" s="45"/>
      <c r="J260" s="45"/>
    </row>
    <row r="261" spans="1:10" ht="13.5" customHeight="1" x14ac:dyDescent="0.2">
      <c r="A261" s="82">
        <v>27112903</v>
      </c>
      <c r="B261" s="69" t="str">
        <f t="shared" ca="1" si="12"/>
        <v>Rociador manual</v>
      </c>
      <c r="C261" s="82" t="s">
        <v>1449</v>
      </c>
      <c r="D261" s="82">
        <v>3</v>
      </c>
      <c r="E261" s="71">
        <v>100</v>
      </c>
      <c r="F261" s="70">
        <f t="shared" ca="1" si="13"/>
        <v>300</v>
      </c>
      <c r="G261" s="45"/>
      <c r="H261" s="45"/>
      <c r="I261" s="45"/>
      <c r="J261" s="45"/>
    </row>
    <row r="262" spans="1:10" ht="13.5" customHeight="1" x14ac:dyDescent="0.2">
      <c r="A262" s="82">
        <v>53131609</v>
      </c>
      <c r="B262" s="69" t="str">
        <f t="shared" ca="1" si="12"/>
        <v>Productos de protección solar</v>
      </c>
      <c r="C262" s="82" t="s">
        <v>1449</v>
      </c>
      <c r="D262" s="82">
        <v>2</v>
      </c>
      <c r="E262" s="71">
        <v>800</v>
      </c>
      <c r="F262" s="70">
        <f t="shared" ca="1" si="13"/>
        <v>1600</v>
      </c>
      <c r="G262" s="45"/>
      <c r="H262" s="45"/>
      <c r="I262" s="45"/>
      <c r="J262" s="45"/>
    </row>
    <row r="263" spans="1:10" ht="13.5" customHeight="1" x14ac:dyDescent="0.2">
      <c r="A263" s="82">
        <v>53131609</v>
      </c>
      <c r="B263" s="69" t="str">
        <f t="shared" ca="1" si="12"/>
        <v>Productos de protección solar</v>
      </c>
      <c r="C263" s="82" t="s">
        <v>1449</v>
      </c>
      <c r="D263" s="82">
        <v>2</v>
      </c>
      <c r="E263" s="71">
        <v>700</v>
      </c>
      <c r="F263" s="70">
        <f t="shared" ca="1" si="13"/>
        <v>1400</v>
      </c>
      <c r="G263" s="45"/>
      <c r="H263" s="45"/>
      <c r="I263" s="45"/>
      <c r="J263" s="45"/>
    </row>
    <row r="264" spans="1:10" ht="13.5" customHeight="1" x14ac:dyDescent="0.2">
      <c r="A264" s="82">
        <v>12161801</v>
      </c>
      <c r="B264" s="69" t="str">
        <f t="shared" ca="1" si="12"/>
        <v>Geles</v>
      </c>
      <c r="C264" s="82" t="s">
        <v>1449</v>
      </c>
      <c r="D264" s="82">
        <v>39</v>
      </c>
      <c r="E264" s="71">
        <v>150</v>
      </c>
      <c r="F264" s="70">
        <f t="shared" ca="1" si="13"/>
        <v>5850</v>
      </c>
      <c r="G264" s="45"/>
      <c r="H264" s="45"/>
      <c r="I264" s="45"/>
      <c r="J264" s="45"/>
    </row>
    <row r="265" spans="1:10" ht="13.5" customHeight="1" x14ac:dyDescent="0.2">
      <c r="A265" s="82">
        <v>12161801</v>
      </c>
      <c r="B265" s="69" t="str">
        <f t="shared" ca="1" si="12"/>
        <v>Geles</v>
      </c>
      <c r="C265" s="82" t="s">
        <v>1449</v>
      </c>
      <c r="D265" s="82">
        <v>2</v>
      </c>
      <c r="E265" s="71">
        <v>300</v>
      </c>
      <c r="F265" s="70">
        <f t="shared" ca="1" si="13"/>
        <v>600</v>
      </c>
      <c r="G265" s="45"/>
      <c r="H265" s="45"/>
      <c r="I265" s="45"/>
      <c r="J265" s="45"/>
    </row>
    <row r="266" spans="1:10" ht="14.1" customHeight="1" x14ac:dyDescent="0.2">
      <c r="A266" s="45"/>
      <c r="B266" s="45"/>
      <c r="C266" s="45"/>
      <c r="D266" s="45"/>
      <c r="E266" s="73" t="s">
        <v>12551</v>
      </c>
      <c r="F266" s="74">
        <f ca="1">SUM(Table312[MONTO TOTAL ESTIMADO])</f>
        <v>216520</v>
      </c>
      <c r="G266" s="45"/>
      <c r="H266" s="45" t="str">
        <f>C234</f>
        <v>Bienes</v>
      </c>
      <c r="I266" s="45" t="str">
        <f>E234</f>
        <v>Sí</v>
      </c>
      <c r="J266" s="45" t="str">
        <f>D234</f>
        <v>Compras Menores</v>
      </c>
    </row>
    <row r="267" spans="1:10" ht="14.1" customHeight="1" thickBot="1" x14ac:dyDescent="0.3"/>
    <row r="268" spans="1:10" ht="33.75" customHeight="1" thickBot="1" x14ac:dyDescent="0.25">
      <c r="A268" s="64" t="s">
        <v>16382</v>
      </c>
      <c r="B268" s="64" t="s">
        <v>161</v>
      </c>
      <c r="C268" s="64" t="s">
        <v>11725</v>
      </c>
      <c r="D268" s="64" t="s">
        <v>14378</v>
      </c>
      <c r="E268" s="64" t="s">
        <v>10962</v>
      </c>
      <c r="F268" s="64" t="s">
        <v>11095</v>
      </c>
      <c r="G268" s="45"/>
      <c r="H268" s="45"/>
      <c r="I268" s="45"/>
      <c r="J268" s="45"/>
    </row>
    <row r="269" spans="1:10" ht="13.5" customHeight="1" thickBot="1" x14ac:dyDescent="0.25">
      <c r="A269" s="66" t="s">
        <v>18836</v>
      </c>
      <c r="B269" s="66" t="s">
        <v>18833</v>
      </c>
      <c r="C269" s="66" t="s">
        <v>17798</v>
      </c>
      <c r="D269" s="66" t="s">
        <v>17483</v>
      </c>
      <c r="E269" s="66" t="s">
        <v>17854</v>
      </c>
      <c r="F269" s="66" t="s">
        <v>18834</v>
      </c>
      <c r="G269" s="45"/>
      <c r="H269" s="45"/>
      <c r="I269" s="45"/>
      <c r="J269" s="45"/>
    </row>
    <row r="270" spans="1:10" ht="14.1" customHeight="1" thickBot="1" x14ac:dyDescent="0.25">
      <c r="A270" s="93" t="s">
        <v>14828</v>
      </c>
      <c r="B270" s="67" t="s">
        <v>8529</v>
      </c>
      <c r="C270" s="76">
        <v>44781</v>
      </c>
      <c r="D270" s="93" t="s">
        <v>9386</v>
      </c>
      <c r="E270" s="67" t="s">
        <v>13094</v>
      </c>
      <c r="F270" s="81" t="s">
        <v>3081</v>
      </c>
      <c r="G270" s="45"/>
      <c r="H270" s="45"/>
      <c r="I270" s="45"/>
      <c r="J270" s="45"/>
    </row>
    <row r="271" spans="1:10" ht="14.1" customHeight="1" thickBot="1" x14ac:dyDescent="0.25">
      <c r="A271" s="94"/>
      <c r="B271" s="67" t="s">
        <v>1786</v>
      </c>
      <c r="C271" s="77">
        <f>IF(C270="","",IF(AND(MONTH(C270)&gt;=1,MONTH(C270)&lt;=3),1,IF(AND(MONTH(C270)&gt;=4,MONTH(C270)&lt;=6),2,IF(AND(MONTH(C270)&gt;=7,MONTH(C270)&lt;=9),3,4))))</f>
        <v>3</v>
      </c>
      <c r="D271" s="94"/>
      <c r="E271" s="67" t="s">
        <v>2418</v>
      </c>
      <c r="F271" s="81" t="s">
        <v>11112</v>
      </c>
      <c r="G271" s="45"/>
      <c r="H271" s="45"/>
      <c r="I271" s="45"/>
      <c r="J271" s="45"/>
    </row>
    <row r="272" spans="1:10" ht="14.1" customHeight="1" thickBot="1" x14ac:dyDescent="0.25">
      <c r="A272" s="94"/>
      <c r="B272" s="67" t="s">
        <v>12943</v>
      </c>
      <c r="C272" s="76">
        <v>44785</v>
      </c>
      <c r="D272" s="94"/>
      <c r="E272" s="67" t="s">
        <v>3074</v>
      </c>
      <c r="F272" s="81" t="s">
        <v>11112</v>
      </c>
      <c r="G272" s="45"/>
      <c r="H272" s="45"/>
      <c r="I272" s="45"/>
      <c r="J272" s="45"/>
    </row>
    <row r="273" spans="1:10" ht="14.1" customHeight="1" thickBot="1" x14ac:dyDescent="0.25">
      <c r="A273" s="94"/>
      <c r="B273" s="67" t="s">
        <v>1786</v>
      </c>
      <c r="C273" s="77">
        <f>IF(C272="","",IF(AND(MONTH(C272)&gt;=1,MONTH(C272)&lt;=3),1,IF(AND(MONTH(C272)&gt;=4,MONTH(C272)&lt;=6),2,IF(AND(MONTH(C272)&gt;=7,MONTH(C272)&lt;=9),3,4))))</f>
        <v>3</v>
      </c>
      <c r="D273" s="94"/>
      <c r="E273" s="67" t="s">
        <v>13193</v>
      </c>
      <c r="F273" s="81" t="s">
        <v>11112</v>
      </c>
      <c r="G273" s="45"/>
      <c r="H273" s="45"/>
      <c r="I273" s="45"/>
      <c r="J273" s="45"/>
    </row>
    <row r="274" spans="1:10" ht="14.1" customHeight="1" thickBot="1" x14ac:dyDescent="0.25">
      <c r="A274" s="45"/>
      <c r="B274" s="45"/>
      <c r="C274" s="45"/>
      <c r="D274" s="45"/>
      <c r="E274" s="45"/>
      <c r="F274" s="45"/>
      <c r="G274" s="45"/>
      <c r="H274" s="45"/>
      <c r="I274" s="45"/>
      <c r="J274" s="45"/>
    </row>
    <row r="275" spans="1:10" ht="14.1" customHeight="1" thickBot="1" x14ac:dyDescent="0.25">
      <c r="A275" s="72" t="s">
        <v>15735</v>
      </c>
      <c r="B275" s="72" t="s">
        <v>16146</v>
      </c>
      <c r="C275" s="72" t="s">
        <v>15641</v>
      </c>
      <c r="D275" s="72" t="s">
        <v>15251</v>
      </c>
      <c r="E275" s="72" t="s">
        <v>6933</v>
      </c>
      <c r="F275" s="72" t="s">
        <v>15280</v>
      </c>
      <c r="G275" s="45"/>
      <c r="H275" s="45"/>
      <c r="I275" s="45"/>
      <c r="J275" s="45"/>
    </row>
    <row r="276" spans="1:10" ht="13.5" customHeight="1" x14ac:dyDescent="0.2">
      <c r="A276" s="82">
        <v>47131803</v>
      </c>
      <c r="B276" s="69" t="str">
        <f t="shared" ref="B276:B300" ca="1" si="14">IFERROR(INDEX(UNSPSCDes,MATCH(INDIRECT(ADDRESS(ROW(),COLUMN()-1,4)),UNSPSCCode,0)),"")</f>
        <v>Desinfectantes para uso doméstico</v>
      </c>
      <c r="C276" s="82" t="s">
        <v>9560</v>
      </c>
      <c r="D276" s="82">
        <v>36</v>
      </c>
      <c r="E276" s="71">
        <v>250</v>
      </c>
      <c r="F276" s="70">
        <f t="shared" ref="F276:F300" ca="1" si="15">INDIRECT(ADDRESS(ROW(),COLUMN()-2,4))*INDIRECT(ADDRESS(ROW(),COLUMN()-1,4))</f>
        <v>9000</v>
      </c>
      <c r="G276" s="45"/>
      <c r="H276" s="45"/>
      <c r="I276" s="45"/>
      <c r="J276" s="45"/>
    </row>
    <row r="277" spans="1:10" ht="13.5" customHeight="1" x14ac:dyDescent="0.2">
      <c r="A277" s="82">
        <v>47131803</v>
      </c>
      <c r="B277" s="69" t="str">
        <f t="shared" ca="1" si="14"/>
        <v>Desinfectantes para uso doméstico</v>
      </c>
      <c r="C277" s="82" t="s">
        <v>4736</v>
      </c>
      <c r="D277" s="82">
        <v>24</v>
      </c>
      <c r="E277" s="71">
        <v>150</v>
      </c>
      <c r="F277" s="70">
        <f t="shared" ca="1" si="15"/>
        <v>3600</v>
      </c>
      <c r="G277" s="45"/>
      <c r="H277" s="45"/>
      <c r="I277" s="45"/>
      <c r="J277" s="45"/>
    </row>
    <row r="278" spans="1:10" ht="13.5" customHeight="1" x14ac:dyDescent="0.2">
      <c r="A278" s="82">
        <v>47121701</v>
      </c>
      <c r="B278" s="69" t="str">
        <f t="shared" ca="1" si="14"/>
        <v>Bolsas de basura</v>
      </c>
      <c r="C278" s="82" t="s">
        <v>4736</v>
      </c>
      <c r="D278" s="82">
        <v>24</v>
      </c>
      <c r="E278" s="71">
        <v>450</v>
      </c>
      <c r="F278" s="70">
        <f t="shared" ca="1" si="15"/>
        <v>10800</v>
      </c>
      <c r="G278" s="45"/>
      <c r="H278" s="45"/>
      <c r="I278" s="45"/>
      <c r="J278" s="45"/>
    </row>
    <row r="279" spans="1:10" ht="13.5" customHeight="1" x14ac:dyDescent="0.2">
      <c r="A279" s="82">
        <v>47131829</v>
      </c>
      <c r="B279" s="69" t="str">
        <f t="shared" ca="1" si="14"/>
        <v>Limpiadores de baños</v>
      </c>
      <c r="C279" s="82" t="s">
        <v>1449</v>
      </c>
      <c r="D279" s="82">
        <v>8</v>
      </c>
      <c r="E279" s="71">
        <v>240</v>
      </c>
      <c r="F279" s="70">
        <f t="shared" ca="1" si="15"/>
        <v>1920</v>
      </c>
      <c r="G279" s="45"/>
      <c r="H279" s="45"/>
      <c r="I279" s="45"/>
      <c r="J279" s="45"/>
    </row>
    <row r="280" spans="1:10" ht="13.5" customHeight="1" x14ac:dyDescent="0.2">
      <c r="A280" s="82">
        <v>47131803</v>
      </c>
      <c r="B280" s="69" t="str">
        <f t="shared" ca="1" si="14"/>
        <v>Desinfectantes para uso doméstico</v>
      </c>
      <c r="C280" s="82" t="s">
        <v>1449</v>
      </c>
      <c r="D280" s="82">
        <v>30</v>
      </c>
      <c r="E280" s="71">
        <v>250</v>
      </c>
      <c r="F280" s="70">
        <f t="shared" ca="1" si="15"/>
        <v>7500</v>
      </c>
      <c r="G280" s="45"/>
      <c r="H280" s="45"/>
      <c r="I280" s="45"/>
      <c r="J280" s="45"/>
    </row>
    <row r="281" spans="1:10" ht="13.5" customHeight="1" x14ac:dyDescent="0.2">
      <c r="A281" s="82">
        <v>47131812</v>
      </c>
      <c r="B281" s="69" t="str">
        <f t="shared" ca="1" si="14"/>
        <v>Refrescador de aire</v>
      </c>
      <c r="C281" s="82" t="s">
        <v>1449</v>
      </c>
      <c r="D281" s="82">
        <v>36</v>
      </c>
      <c r="E281" s="71">
        <v>120</v>
      </c>
      <c r="F281" s="70">
        <f t="shared" ca="1" si="15"/>
        <v>4320</v>
      </c>
      <c r="G281" s="45"/>
      <c r="H281" s="45"/>
      <c r="I281" s="45"/>
      <c r="J281" s="45"/>
    </row>
    <row r="282" spans="1:10" ht="13.5" customHeight="1" x14ac:dyDescent="0.2">
      <c r="A282" s="82">
        <v>47131803</v>
      </c>
      <c r="B282" s="69" t="str">
        <f t="shared" ca="1" si="14"/>
        <v>Desinfectantes para uso doméstico</v>
      </c>
      <c r="C282" s="82" t="s">
        <v>9560</v>
      </c>
      <c r="D282" s="82">
        <v>12</v>
      </c>
      <c r="E282" s="71">
        <v>350</v>
      </c>
      <c r="F282" s="70">
        <f t="shared" ca="1" si="15"/>
        <v>4200</v>
      </c>
      <c r="G282" s="45"/>
      <c r="H282" s="45"/>
      <c r="I282" s="45"/>
      <c r="J282" s="45"/>
    </row>
    <row r="283" spans="1:10" ht="13.5" customHeight="1" x14ac:dyDescent="0.2">
      <c r="A283" s="82">
        <v>47121701</v>
      </c>
      <c r="B283" s="69" t="str">
        <f t="shared" ca="1" si="14"/>
        <v>Bolsas de basura</v>
      </c>
      <c r="C283" s="82" t="s">
        <v>4736</v>
      </c>
      <c r="D283" s="82">
        <v>24</v>
      </c>
      <c r="E283" s="71">
        <v>180</v>
      </c>
      <c r="F283" s="70">
        <f t="shared" ca="1" si="15"/>
        <v>4320</v>
      </c>
      <c r="G283" s="45"/>
      <c r="H283" s="45"/>
      <c r="I283" s="45"/>
      <c r="J283" s="45"/>
    </row>
    <row r="284" spans="1:10" ht="13.5" customHeight="1" x14ac:dyDescent="0.2">
      <c r="A284" s="82">
        <v>47121701</v>
      </c>
      <c r="B284" s="69" t="str">
        <f t="shared" ca="1" si="14"/>
        <v>Bolsas de basura</v>
      </c>
      <c r="C284" s="82" t="s">
        <v>4736</v>
      </c>
      <c r="D284" s="82">
        <v>48</v>
      </c>
      <c r="E284" s="71">
        <v>140</v>
      </c>
      <c r="F284" s="70">
        <f t="shared" ca="1" si="15"/>
        <v>6720</v>
      </c>
      <c r="G284" s="45"/>
      <c r="H284" s="45"/>
      <c r="I284" s="45"/>
      <c r="J284" s="45"/>
    </row>
    <row r="285" spans="1:10" ht="13.5" customHeight="1" x14ac:dyDescent="0.2">
      <c r="A285" s="82">
        <v>47131807</v>
      </c>
      <c r="B285" s="69" t="str">
        <f t="shared" ca="1" si="14"/>
        <v>Blanqueadores</v>
      </c>
      <c r="C285" s="82" t="s">
        <v>9560</v>
      </c>
      <c r="D285" s="82">
        <v>36</v>
      </c>
      <c r="E285" s="71">
        <v>140</v>
      </c>
      <c r="F285" s="70">
        <f t="shared" ca="1" si="15"/>
        <v>5040</v>
      </c>
      <c r="G285" s="45"/>
      <c r="H285" s="45"/>
      <c r="I285" s="45"/>
      <c r="J285" s="45"/>
    </row>
    <row r="286" spans="1:10" ht="13.5" customHeight="1" x14ac:dyDescent="0.2">
      <c r="A286" s="82">
        <v>53131608</v>
      </c>
      <c r="B286" s="69" t="str">
        <f t="shared" ca="1" si="14"/>
        <v>Jabones</v>
      </c>
      <c r="C286" s="82" t="s">
        <v>9560</v>
      </c>
      <c r="D286" s="82">
        <v>12</v>
      </c>
      <c r="E286" s="71">
        <v>300</v>
      </c>
      <c r="F286" s="70">
        <f t="shared" ca="1" si="15"/>
        <v>3600</v>
      </c>
      <c r="G286" s="45"/>
      <c r="H286" s="45"/>
      <c r="I286" s="45"/>
      <c r="J286" s="45"/>
    </row>
    <row r="287" spans="1:10" ht="13.5" customHeight="1" x14ac:dyDescent="0.2">
      <c r="A287" s="82">
        <v>41103206</v>
      </c>
      <c r="B287" s="69" t="str">
        <f t="shared" ca="1" si="14"/>
        <v>Detergentes de lavado para laboratorios</v>
      </c>
      <c r="C287" s="82" t="s">
        <v>9560</v>
      </c>
      <c r="D287" s="82">
        <v>36</v>
      </c>
      <c r="E287" s="71">
        <v>150</v>
      </c>
      <c r="F287" s="70">
        <f t="shared" ca="1" si="15"/>
        <v>5400</v>
      </c>
      <c r="G287" s="45"/>
      <c r="H287" s="45"/>
      <c r="I287" s="45"/>
      <c r="J287" s="45"/>
    </row>
    <row r="288" spans="1:10" ht="13.5" customHeight="1" x14ac:dyDescent="0.2">
      <c r="A288" s="82">
        <v>47131502</v>
      </c>
      <c r="B288" s="69" t="str">
        <f t="shared" ca="1" si="14"/>
        <v>Pañitos o toallas para limpiar</v>
      </c>
      <c r="C288" s="82" t="s">
        <v>1449</v>
      </c>
      <c r="D288" s="82">
        <v>36</v>
      </c>
      <c r="E288" s="71">
        <v>600</v>
      </c>
      <c r="F288" s="70">
        <f t="shared" ca="1" si="15"/>
        <v>21600</v>
      </c>
      <c r="G288" s="45"/>
      <c r="H288" s="45"/>
      <c r="I288" s="45"/>
      <c r="J288" s="45"/>
    </row>
    <row r="289" spans="1:10" ht="13.5" customHeight="1" x14ac:dyDescent="0.2">
      <c r="A289" s="82">
        <v>46181504</v>
      </c>
      <c r="B289" s="69" t="str">
        <f t="shared" ca="1" si="14"/>
        <v>Guantes de protección</v>
      </c>
      <c r="C289" s="82" t="s">
        <v>16989</v>
      </c>
      <c r="D289" s="82">
        <v>2</v>
      </c>
      <c r="E289" s="71">
        <v>1040</v>
      </c>
      <c r="F289" s="70">
        <f t="shared" ca="1" si="15"/>
        <v>2080</v>
      </c>
      <c r="G289" s="45"/>
      <c r="H289" s="45"/>
      <c r="I289" s="45"/>
      <c r="J289" s="45"/>
    </row>
    <row r="290" spans="1:10" ht="13.5" customHeight="1" x14ac:dyDescent="0.2">
      <c r="A290" s="82">
        <v>52121602</v>
      </c>
      <c r="B290" s="69" t="str">
        <f t="shared" ca="1" si="14"/>
        <v>Servilletas</v>
      </c>
      <c r="C290" s="82" t="s">
        <v>4736</v>
      </c>
      <c r="D290" s="82">
        <v>3</v>
      </c>
      <c r="E290" s="71">
        <v>900</v>
      </c>
      <c r="F290" s="70">
        <f t="shared" ca="1" si="15"/>
        <v>2700</v>
      </c>
      <c r="G290" s="45"/>
      <c r="H290" s="45"/>
      <c r="I290" s="45"/>
      <c r="J290" s="45"/>
    </row>
    <row r="291" spans="1:10" ht="13.5" customHeight="1" x14ac:dyDescent="0.2">
      <c r="A291" s="82">
        <v>42131606</v>
      </c>
      <c r="B291" s="69" t="str">
        <f t="shared" ca="1" si="14"/>
        <v>Máscaras quirúrgicas o de aislamiento para personal médico</v>
      </c>
      <c r="C291" s="82" t="s">
        <v>1449</v>
      </c>
      <c r="D291" s="82">
        <v>1500</v>
      </c>
      <c r="E291" s="71">
        <v>10</v>
      </c>
      <c r="F291" s="70">
        <f t="shared" ca="1" si="15"/>
        <v>15000</v>
      </c>
      <c r="G291" s="45"/>
      <c r="H291" s="45"/>
      <c r="I291" s="45"/>
      <c r="J291" s="45"/>
    </row>
    <row r="292" spans="1:10" ht="13.5" customHeight="1" x14ac:dyDescent="0.2">
      <c r="A292" s="82">
        <v>42131606</v>
      </c>
      <c r="B292" s="69" t="str">
        <f t="shared" ca="1" si="14"/>
        <v>Máscaras quirúrgicas o de aislamiento para personal médico</v>
      </c>
      <c r="C292" s="82" t="s">
        <v>1449</v>
      </c>
      <c r="D292" s="82">
        <v>800</v>
      </c>
      <c r="E292" s="71">
        <v>25</v>
      </c>
      <c r="F292" s="70">
        <f t="shared" ca="1" si="15"/>
        <v>20000</v>
      </c>
      <c r="G292" s="45"/>
      <c r="H292" s="45"/>
      <c r="I292" s="45"/>
      <c r="J292" s="45"/>
    </row>
    <row r="293" spans="1:10" ht="13.5" customHeight="1" x14ac:dyDescent="0.2">
      <c r="A293" s="82">
        <v>14111704</v>
      </c>
      <c r="B293" s="69" t="str">
        <f t="shared" ca="1" si="14"/>
        <v>Papel higiénico</v>
      </c>
      <c r="C293" s="82" t="s">
        <v>4736</v>
      </c>
      <c r="D293" s="82">
        <v>45</v>
      </c>
      <c r="E293" s="71">
        <v>700</v>
      </c>
      <c r="F293" s="70">
        <f t="shared" ca="1" si="15"/>
        <v>31500</v>
      </c>
      <c r="G293" s="45"/>
      <c r="H293" s="45"/>
      <c r="I293" s="45"/>
      <c r="J293" s="45"/>
    </row>
    <row r="294" spans="1:10" ht="13.5" customHeight="1" x14ac:dyDescent="0.2">
      <c r="A294" s="82">
        <v>10191509</v>
      </c>
      <c r="B294" s="69" t="str">
        <f t="shared" ca="1" si="14"/>
        <v>Insecticidas</v>
      </c>
      <c r="C294" s="82" t="s">
        <v>1449</v>
      </c>
      <c r="D294" s="82">
        <v>2</v>
      </c>
      <c r="E294" s="71">
        <v>500</v>
      </c>
      <c r="F294" s="70">
        <f t="shared" ca="1" si="15"/>
        <v>1000</v>
      </c>
      <c r="G294" s="45"/>
      <c r="H294" s="45"/>
      <c r="I294" s="45"/>
      <c r="J294" s="45"/>
    </row>
    <row r="295" spans="1:10" ht="13.5" customHeight="1" x14ac:dyDescent="0.2">
      <c r="A295" s="82">
        <v>10191509</v>
      </c>
      <c r="B295" s="69" t="str">
        <f t="shared" ca="1" si="14"/>
        <v>Insecticidas</v>
      </c>
      <c r="C295" s="82" t="s">
        <v>1449</v>
      </c>
      <c r="D295" s="82">
        <v>2</v>
      </c>
      <c r="E295" s="71">
        <v>400</v>
      </c>
      <c r="F295" s="70">
        <f t="shared" ca="1" si="15"/>
        <v>800</v>
      </c>
      <c r="G295" s="45"/>
      <c r="H295" s="45"/>
      <c r="I295" s="45"/>
      <c r="J295" s="45"/>
    </row>
    <row r="296" spans="1:10" ht="13.5" customHeight="1" x14ac:dyDescent="0.2">
      <c r="A296" s="82">
        <v>27112903</v>
      </c>
      <c r="B296" s="69" t="str">
        <f t="shared" ca="1" si="14"/>
        <v>Rociador manual</v>
      </c>
      <c r="C296" s="82" t="s">
        <v>1449</v>
      </c>
      <c r="D296" s="82">
        <v>3</v>
      </c>
      <c r="E296" s="71">
        <v>100</v>
      </c>
      <c r="F296" s="70">
        <f t="shared" ca="1" si="15"/>
        <v>300</v>
      </c>
      <c r="G296" s="45"/>
      <c r="H296" s="45"/>
      <c r="I296" s="45"/>
      <c r="J296" s="45"/>
    </row>
    <row r="297" spans="1:10" ht="13.5" customHeight="1" x14ac:dyDescent="0.2">
      <c r="A297" s="82">
        <v>53131609</v>
      </c>
      <c r="B297" s="69" t="str">
        <f t="shared" ca="1" si="14"/>
        <v>Productos de protección solar</v>
      </c>
      <c r="C297" s="82" t="s">
        <v>1449</v>
      </c>
      <c r="D297" s="82">
        <v>2</v>
      </c>
      <c r="E297" s="71">
        <v>800</v>
      </c>
      <c r="F297" s="70">
        <f t="shared" ca="1" si="15"/>
        <v>1600</v>
      </c>
      <c r="G297" s="45"/>
      <c r="H297" s="45"/>
      <c r="I297" s="45"/>
      <c r="J297" s="45"/>
    </row>
    <row r="298" spans="1:10" ht="13.5" customHeight="1" x14ac:dyDescent="0.2">
      <c r="A298" s="82">
        <v>53131609</v>
      </c>
      <c r="B298" s="69" t="str">
        <f t="shared" ca="1" si="14"/>
        <v>Productos de protección solar</v>
      </c>
      <c r="C298" s="82" t="s">
        <v>1449</v>
      </c>
      <c r="D298" s="82">
        <v>2</v>
      </c>
      <c r="E298" s="71">
        <v>700</v>
      </c>
      <c r="F298" s="70">
        <f t="shared" ca="1" si="15"/>
        <v>1400</v>
      </c>
      <c r="G298" s="45"/>
      <c r="H298" s="45"/>
      <c r="I298" s="45"/>
      <c r="J298" s="45"/>
    </row>
    <row r="299" spans="1:10" ht="13.5" customHeight="1" x14ac:dyDescent="0.2">
      <c r="A299" s="82">
        <v>12161801</v>
      </c>
      <c r="B299" s="69" t="str">
        <f t="shared" ca="1" si="14"/>
        <v>Geles</v>
      </c>
      <c r="C299" s="82" t="s">
        <v>1449</v>
      </c>
      <c r="D299" s="82">
        <v>39</v>
      </c>
      <c r="E299" s="71">
        <v>150</v>
      </c>
      <c r="F299" s="70">
        <f t="shared" ca="1" si="15"/>
        <v>5850</v>
      </c>
      <c r="G299" s="45"/>
      <c r="H299" s="45"/>
      <c r="I299" s="45"/>
      <c r="J299" s="45"/>
    </row>
    <row r="300" spans="1:10" ht="13.5" customHeight="1" x14ac:dyDescent="0.2">
      <c r="A300" s="82">
        <v>12161801</v>
      </c>
      <c r="B300" s="69" t="str">
        <f t="shared" ca="1" si="14"/>
        <v>Geles</v>
      </c>
      <c r="C300" s="82" t="s">
        <v>1449</v>
      </c>
      <c r="D300" s="82">
        <v>2</v>
      </c>
      <c r="E300" s="71">
        <v>300</v>
      </c>
      <c r="F300" s="70">
        <f t="shared" ca="1" si="15"/>
        <v>600</v>
      </c>
      <c r="G300" s="45"/>
      <c r="H300" s="45"/>
      <c r="I300" s="45"/>
      <c r="J300" s="45"/>
    </row>
    <row r="301" spans="1:10" ht="14.1" customHeight="1" x14ac:dyDescent="0.2">
      <c r="A301" s="45"/>
      <c r="B301" s="45"/>
      <c r="C301" s="45"/>
      <c r="D301" s="45"/>
      <c r="E301" s="73" t="s">
        <v>12551</v>
      </c>
      <c r="F301" s="74">
        <f ca="1">SUM(Table313[MONTO TOTAL ESTIMADO])</f>
        <v>170850</v>
      </c>
      <c r="G301" s="45"/>
      <c r="H301" s="45" t="str">
        <f>C269</f>
        <v>Bienes</v>
      </c>
      <c r="I301" s="45" t="str">
        <f>E269</f>
        <v>No</v>
      </c>
      <c r="J301" s="45" t="str">
        <f>D269</f>
        <v>Compras Menores</v>
      </c>
    </row>
    <row r="302" spans="1:10" ht="14.1" customHeight="1" thickBot="1" x14ac:dyDescent="0.3"/>
    <row r="303" spans="1:10" ht="33.75" customHeight="1" thickBot="1" x14ac:dyDescent="0.25">
      <c r="A303" s="64" t="s">
        <v>16382</v>
      </c>
      <c r="B303" s="64" t="s">
        <v>161</v>
      </c>
      <c r="C303" s="64" t="s">
        <v>11725</v>
      </c>
      <c r="D303" s="64" t="s">
        <v>14378</v>
      </c>
      <c r="E303" s="64" t="s">
        <v>10962</v>
      </c>
      <c r="F303" s="64" t="s">
        <v>11095</v>
      </c>
      <c r="G303" s="45"/>
      <c r="H303" s="45"/>
      <c r="I303" s="45"/>
      <c r="J303" s="45"/>
    </row>
    <row r="304" spans="1:10" ht="13.5" customHeight="1" thickBot="1" x14ac:dyDescent="0.25">
      <c r="A304" s="66" t="s">
        <v>18836</v>
      </c>
      <c r="B304" s="66" t="s">
        <v>18833</v>
      </c>
      <c r="C304" s="66" t="s">
        <v>17798</v>
      </c>
      <c r="D304" s="66" t="s">
        <v>17483</v>
      </c>
      <c r="E304" s="66" t="s">
        <v>8855</v>
      </c>
      <c r="F304" s="66" t="s">
        <v>18834</v>
      </c>
      <c r="G304" s="45"/>
      <c r="H304" s="45"/>
      <c r="I304" s="45"/>
      <c r="J304" s="45"/>
    </row>
    <row r="305" spans="1:10" ht="14.1" customHeight="1" thickBot="1" x14ac:dyDescent="0.25">
      <c r="A305" s="93" t="s">
        <v>14828</v>
      </c>
      <c r="B305" s="67" t="s">
        <v>8529</v>
      </c>
      <c r="C305" s="76">
        <v>44872</v>
      </c>
      <c r="D305" s="93" t="s">
        <v>9386</v>
      </c>
      <c r="E305" s="67" t="s">
        <v>13094</v>
      </c>
      <c r="F305" s="81" t="s">
        <v>3081</v>
      </c>
      <c r="G305" s="45"/>
      <c r="H305" s="45"/>
      <c r="I305" s="45"/>
      <c r="J305" s="45"/>
    </row>
    <row r="306" spans="1:10" ht="14.1" customHeight="1" thickBot="1" x14ac:dyDescent="0.25">
      <c r="A306" s="94"/>
      <c r="B306" s="67" t="s">
        <v>1786</v>
      </c>
      <c r="C306" s="77">
        <f>IF(C305="","",IF(AND(MONTH(C305)&gt;=1,MONTH(C305)&lt;=3),1,IF(AND(MONTH(C305)&gt;=4,MONTH(C305)&lt;=6),2,IF(AND(MONTH(C305)&gt;=7,MONTH(C305)&lt;=9),3,4))))</f>
        <v>4</v>
      </c>
      <c r="D306" s="94"/>
      <c r="E306" s="67" t="s">
        <v>2418</v>
      </c>
      <c r="F306" s="81" t="s">
        <v>11112</v>
      </c>
      <c r="G306" s="45"/>
      <c r="H306" s="45"/>
      <c r="I306" s="45"/>
      <c r="J306" s="45"/>
    </row>
    <row r="307" spans="1:10" ht="14.1" customHeight="1" thickBot="1" x14ac:dyDescent="0.25">
      <c r="A307" s="94"/>
      <c r="B307" s="67" t="s">
        <v>12943</v>
      </c>
      <c r="C307" s="76">
        <v>44876</v>
      </c>
      <c r="D307" s="94"/>
      <c r="E307" s="67" t="s">
        <v>3074</v>
      </c>
      <c r="F307" s="81" t="s">
        <v>11112</v>
      </c>
      <c r="G307" s="45"/>
      <c r="H307" s="45"/>
      <c r="I307" s="45"/>
      <c r="J307" s="45"/>
    </row>
    <row r="308" spans="1:10" ht="14.1" customHeight="1" thickBot="1" x14ac:dyDescent="0.25">
      <c r="A308" s="94"/>
      <c r="B308" s="67" t="s">
        <v>1786</v>
      </c>
      <c r="C308" s="77">
        <f>IF(C307="","",IF(AND(MONTH(C307)&gt;=1,MONTH(C307)&lt;=3),1,IF(AND(MONTH(C307)&gt;=4,MONTH(C307)&lt;=6),2,IF(AND(MONTH(C307)&gt;=7,MONTH(C307)&lt;=9),3,4))))</f>
        <v>4</v>
      </c>
      <c r="D308" s="94"/>
      <c r="E308" s="67" t="s">
        <v>13193</v>
      </c>
      <c r="F308" s="81" t="s">
        <v>11112</v>
      </c>
      <c r="G308" s="45"/>
      <c r="H308" s="45"/>
      <c r="I308" s="45"/>
      <c r="J308" s="45"/>
    </row>
    <row r="309" spans="1:10" ht="14.1" customHeight="1" thickBot="1" x14ac:dyDescent="0.25">
      <c r="A309" s="45"/>
      <c r="B309" s="45"/>
      <c r="C309" s="45"/>
      <c r="D309" s="45"/>
      <c r="E309" s="45"/>
      <c r="F309" s="45"/>
      <c r="G309" s="45"/>
      <c r="H309" s="45"/>
      <c r="I309" s="45"/>
      <c r="J309" s="45"/>
    </row>
    <row r="310" spans="1:10" ht="14.1" customHeight="1" thickBot="1" x14ac:dyDescent="0.25">
      <c r="A310" s="72" t="s">
        <v>15735</v>
      </c>
      <c r="B310" s="72" t="s">
        <v>16146</v>
      </c>
      <c r="C310" s="72" t="s">
        <v>15641</v>
      </c>
      <c r="D310" s="72" t="s">
        <v>15251</v>
      </c>
      <c r="E310" s="72" t="s">
        <v>6933</v>
      </c>
      <c r="F310" s="72" t="s">
        <v>15280</v>
      </c>
      <c r="G310" s="45"/>
      <c r="H310" s="45"/>
      <c r="I310" s="45"/>
      <c r="J310" s="45"/>
    </row>
    <row r="311" spans="1:10" ht="13.5" customHeight="1" x14ac:dyDescent="0.2">
      <c r="A311" s="82">
        <v>47131803</v>
      </c>
      <c r="B311" s="69" t="str">
        <f t="shared" ref="B311:B334" ca="1" si="16">IFERROR(INDEX(UNSPSCDes,MATCH(INDIRECT(ADDRESS(ROW(),COLUMN()-1,4)),UNSPSCCode,0)),"")</f>
        <v>Desinfectantes para uso doméstico</v>
      </c>
      <c r="C311" s="82" t="s">
        <v>1449</v>
      </c>
      <c r="D311" s="82">
        <v>24</v>
      </c>
      <c r="E311" s="71">
        <v>150</v>
      </c>
      <c r="F311" s="70">
        <f t="shared" ref="F311:F334" ca="1" si="17">INDIRECT(ADDRESS(ROW(),COLUMN()-2,4))*INDIRECT(ADDRESS(ROW(),COLUMN()-1,4))</f>
        <v>3600</v>
      </c>
      <c r="G311" s="45"/>
      <c r="H311" s="45"/>
      <c r="I311" s="45"/>
      <c r="J311" s="45"/>
    </row>
    <row r="312" spans="1:10" ht="13.5" customHeight="1" x14ac:dyDescent="0.2">
      <c r="A312" s="82">
        <v>47121701</v>
      </c>
      <c r="B312" s="69" t="str">
        <f t="shared" ca="1" si="16"/>
        <v>Bolsas de basura</v>
      </c>
      <c r="C312" s="82" t="s">
        <v>4736</v>
      </c>
      <c r="D312" s="82">
        <v>24</v>
      </c>
      <c r="E312" s="71">
        <v>450</v>
      </c>
      <c r="F312" s="70">
        <f t="shared" ca="1" si="17"/>
        <v>10800</v>
      </c>
      <c r="G312" s="45"/>
      <c r="H312" s="45"/>
      <c r="I312" s="45"/>
      <c r="J312" s="45"/>
    </row>
    <row r="313" spans="1:10" ht="13.5" customHeight="1" x14ac:dyDescent="0.2">
      <c r="A313" s="82">
        <v>47131829</v>
      </c>
      <c r="B313" s="69" t="str">
        <f t="shared" ca="1" si="16"/>
        <v>Limpiadores de baños</v>
      </c>
      <c r="C313" s="82" t="s">
        <v>1449</v>
      </c>
      <c r="D313" s="82">
        <v>8</v>
      </c>
      <c r="E313" s="71">
        <v>240</v>
      </c>
      <c r="F313" s="70">
        <f t="shared" ca="1" si="17"/>
        <v>1920</v>
      </c>
      <c r="G313" s="45"/>
      <c r="H313" s="45"/>
      <c r="I313" s="45"/>
      <c r="J313" s="45"/>
    </row>
    <row r="314" spans="1:10" ht="13.5" customHeight="1" x14ac:dyDescent="0.2">
      <c r="A314" s="82">
        <v>47121701</v>
      </c>
      <c r="B314" s="69" t="str">
        <f t="shared" ca="1" si="16"/>
        <v>Bolsas de basura</v>
      </c>
      <c r="C314" s="82" t="s">
        <v>4736</v>
      </c>
      <c r="D314" s="82">
        <v>1</v>
      </c>
      <c r="E314" s="71">
        <v>1100</v>
      </c>
      <c r="F314" s="70">
        <f t="shared" ca="1" si="17"/>
        <v>1100</v>
      </c>
      <c r="G314" s="45"/>
      <c r="H314" s="45"/>
      <c r="I314" s="45"/>
      <c r="J314" s="45"/>
    </row>
    <row r="315" spans="1:10" ht="13.5" customHeight="1" x14ac:dyDescent="0.2">
      <c r="A315" s="82">
        <v>47121701</v>
      </c>
      <c r="B315" s="69" t="str">
        <f t="shared" ca="1" si="16"/>
        <v>Bolsas de basura</v>
      </c>
      <c r="C315" s="82" t="s">
        <v>4736</v>
      </c>
      <c r="D315" s="82">
        <v>24</v>
      </c>
      <c r="E315" s="71">
        <v>120</v>
      </c>
      <c r="F315" s="70">
        <f t="shared" ca="1" si="17"/>
        <v>2880</v>
      </c>
      <c r="G315" s="45"/>
      <c r="H315" s="45"/>
      <c r="I315" s="45"/>
      <c r="J315" s="45"/>
    </row>
    <row r="316" spans="1:10" ht="13.5" customHeight="1" x14ac:dyDescent="0.2">
      <c r="A316" s="82">
        <v>47121701</v>
      </c>
      <c r="B316" s="69" t="str">
        <f t="shared" ca="1" si="16"/>
        <v>Bolsas de basura</v>
      </c>
      <c r="C316" s="82" t="s">
        <v>4736</v>
      </c>
      <c r="D316" s="82">
        <v>24</v>
      </c>
      <c r="E316" s="71">
        <v>180</v>
      </c>
      <c r="F316" s="70">
        <f t="shared" ca="1" si="17"/>
        <v>4320</v>
      </c>
      <c r="G316" s="45"/>
      <c r="H316" s="45"/>
      <c r="I316" s="45"/>
      <c r="J316" s="45"/>
    </row>
    <row r="317" spans="1:10" ht="13.5" customHeight="1" x14ac:dyDescent="0.2">
      <c r="A317" s="82">
        <v>47121701</v>
      </c>
      <c r="B317" s="69" t="str">
        <f t="shared" ca="1" si="16"/>
        <v>Bolsas de basura</v>
      </c>
      <c r="C317" s="82" t="s">
        <v>4736</v>
      </c>
      <c r="D317" s="82">
        <v>10</v>
      </c>
      <c r="E317" s="71">
        <v>135</v>
      </c>
      <c r="F317" s="70">
        <f t="shared" ca="1" si="17"/>
        <v>1350</v>
      </c>
      <c r="G317" s="45"/>
      <c r="H317" s="45"/>
      <c r="I317" s="45"/>
      <c r="J317" s="45"/>
    </row>
    <row r="318" spans="1:10" ht="13.5" customHeight="1" x14ac:dyDescent="0.2">
      <c r="A318" s="82">
        <v>47131807</v>
      </c>
      <c r="B318" s="69" t="str">
        <f t="shared" ca="1" si="16"/>
        <v>Blanqueadores</v>
      </c>
      <c r="C318" s="82" t="s">
        <v>9560</v>
      </c>
      <c r="D318" s="82">
        <v>36</v>
      </c>
      <c r="E318" s="71">
        <v>140</v>
      </c>
      <c r="F318" s="70">
        <f t="shared" ca="1" si="17"/>
        <v>5040</v>
      </c>
      <c r="G318" s="45"/>
      <c r="H318" s="45"/>
      <c r="I318" s="45"/>
      <c r="J318" s="45"/>
    </row>
    <row r="319" spans="1:10" ht="13.5" customHeight="1" x14ac:dyDescent="0.2">
      <c r="A319" s="82">
        <v>47131807</v>
      </c>
      <c r="B319" s="69" t="str">
        <f t="shared" ca="1" si="16"/>
        <v>Blanqueadores</v>
      </c>
      <c r="C319" s="82" t="s">
        <v>9560</v>
      </c>
      <c r="D319" s="82">
        <v>36</v>
      </c>
      <c r="E319" s="71">
        <v>140</v>
      </c>
      <c r="F319" s="70">
        <f t="shared" ca="1" si="17"/>
        <v>5040</v>
      </c>
      <c r="G319" s="45"/>
      <c r="H319" s="45"/>
      <c r="I319" s="45"/>
      <c r="J319" s="45"/>
    </row>
    <row r="320" spans="1:10" ht="13.5" customHeight="1" x14ac:dyDescent="0.2">
      <c r="A320" s="82">
        <v>53131608</v>
      </c>
      <c r="B320" s="69" t="str">
        <f t="shared" ca="1" si="16"/>
        <v>Jabones</v>
      </c>
      <c r="C320" s="82" t="s">
        <v>9560</v>
      </c>
      <c r="D320" s="82">
        <v>12</v>
      </c>
      <c r="E320" s="71">
        <v>300</v>
      </c>
      <c r="F320" s="70">
        <f t="shared" ca="1" si="17"/>
        <v>3600</v>
      </c>
      <c r="G320" s="45"/>
      <c r="H320" s="45"/>
      <c r="I320" s="45"/>
      <c r="J320" s="45"/>
    </row>
    <row r="321" spans="1:10" ht="13.5" customHeight="1" x14ac:dyDescent="0.2">
      <c r="A321" s="82">
        <v>41103206</v>
      </c>
      <c r="B321" s="69" t="str">
        <f t="shared" ca="1" si="16"/>
        <v>Detergentes de lavado para laboratorios</v>
      </c>
      <c r="C321" s="82" t="s">
        <v>9560</v>
      </c>
      <c r="D321" s="82">
        <v>36</v>
      </c>
      <c r="E321" s="71">
        <v>150</v>
      </c>
      <c r="F321" s="70">
        <f t="shared" ca="1" si="17"/>
        <v>5400</v>
      </c>
      <c r="G321" s="45"/>
      <c r="H321" s="45"/>
      <c r="I321" s="45"/>
      <c r="J321" s="45"/>
    </row>
    <row r="322" spans="1:10" ht="13.5" customHeight="1" x14ac:dyDescent="0.2">
      <c r="A322" s="82">
        <v>47131502</v>
      </c>
      <c r="B322" s="69" t="str">
        <f t="shared" ca="1" si="16"/>
        <v>Pañitos o toallas para limpiar</v>
      </c>
      <c r="C322" s="82" t="s">
        <v>1449</v>
      </c>
      <c r="D322" s="82">
        <v>36</v>
      </c>
      <c r="E322" s="71">
        <v>600</v>
      </c>
      <c r="F322" s="70">
        <f t="shared" ca="1" si="17"/>
        <v>21600</v>
      </c>
      <c r="G322" s="45"/>
      <c r="H322" s="45"/>
      <c r="I322" s="45"/>
      <c r="J322" s="45"/>
    </row>
    <row r="323" spans="1:10" ht="13.5" customHeight="1" x14ac:dyDescent="0.2">
      <c r="A323" s="82">
        <v>42132205</v>
      </c>
      <c r="B323" s="69" t="str">
        <f t="shared" ca="1" si="16"/>
        <v>Guantes de cirugía</v>
      </c>
      <c r="C323" s="82" t="s">
        <v>16989</v>
      </c>
      <c r="D323" s="82">
        <v>10</v>
      </c>
      <c r="E323" s="71">
        <v>1040</v>
      </c>
      <c r="F323" s="70">
        <f t="shared" ca="1" si="17"/>
        <v>10400</v>
      </c>
      <c r="G323" s="45"/>
      <c r="H323" s="45"/>
      <c r="I323" s="45"/>
      <c r="J323" s="45"/>
    </row>
    <row r="324" spans="1:10" ht="13.5" customHeight="1" x14ac:dyDescent="0.2">
      <c r="A324" s="82">
        <v>52121602</v>
      </c>
      <c r="B324" s="69" t="str">
        <f t="shared" ca="1" si="16"/>
        <v>Servilletas</v>
      </c>
      <c r="C324" s="82" t="s">
        <v>4736</v>
      </c>
      <c r="D324" s="82">
        <v>5</v>
      </c>
      <c r="E324" s="71">
        <v>900</v>
      </c>
      <c r="F324" s="70">
        <f t="shared" ca="1" si="17"/>
        <v>4500</v>
      </c>
      <c r="G324" s="45"/>
      <c r="H324" s="45"/>
      <c r="I324" s="45"/>
      <c r="J324" s="45"/>
    </row>
    <row r="325" spans="1:10" ht="13.5" customHeight="1" x14ac:dyDescent="0.2">
      <c r="A325" s="82">
        <v>42131606</v>
      </c>
      <c r="B325" s="69" t="str">
        <f t="shared" ca="1" si="16"/>
        <v>Máscaras quirúrgicas o de aislamiento para personal médico</v>
      </c>
      <c r="C325" s="82" t="s">
        <v>1449</v>
      </c>
      <c r="D325" s="82">
        <v>2500</v>
      </c>
      <c r="E325" s="71">
        <v>10</v>
      </c>
      <c r="F325" s="70">
        <f t="shared" ca="1" si="17"/>
        <v>25000</v>
      </c>
      <c r="G325" s="45"/>
      <c r="H325" s="45"/>
      <c r="I325" s="45"/>
      <c r="J325" s="45"/>
    </row>
    <row r="326" spans="1:10" ht="13.5" customHeight="1" x14ac:dyDescent="0.2">
      <c r="A326" s="82">
        <v>42131606</v>
      </c>
      <c r="B326" s="69" t="str">
        <f t="shared" ca="1" si="16"/>
        <v>Máscaras quirúrgicas o de aislamiento para personal médico</v>
      </c>
      <c r="C326" s="82" t="s">
        <v>1449</v>
      </c>
      <c r="D326" s="82">
        <v>800</v>
      </c>
      <c r="E326" s="71">
        <v>25</v>
      </c>
      <c r="F326" s="70">
        <f t="shared" ca="1" si="17"/>
        <v>20000</v>
      </c>
      <c r="G326" s="45"/>
      <c r="H326" s="45"/>
      <c r="I326" s="45"/>
      <c r="J326" s="45"/>
    </row>
    <row r="327" spans="1:10" ht="13.5" customHeight="1" x14ac:dyDescent="0.2">
      <c r="A327" s="82">
        <v>14111704</v>
      </c>
      <c r="B327" s="69" t="str">
        <f t="shared" ca="1" si="16"/>
        <v>Papel higiénico</v>
      </c>
      <c r="C327" s="82" t="s">
        <v>4736</v>
      </c>
      <c r="D327" s="82">
        <v>45</v>
      </c>
      <c r="E327" s="71">
        <v>700</v>
      </c>
      <c r="F327" s="70">
        <f t="shared" ca="1" si="17"/>
        <v>31500</v>
      </c>
      <c r="G327" s="45"/>
      <c r="H327" s="45"/>
      <c r="I327" s="45"/>
      <c r="J327" s="45"/>
    </row>
    <row r="328" spans="1:10" ht="13.5" customHeight="1" x14ac:dyDescent="0.2">
      <c r="A328" s="82">
        <v>10191509</v>
      </c>
      <c r="B328" s="69" t="str">
        <f t="shared" ca="1" si="16"/>
        <v>Insecticidas</v>
      </c>
      <c r="C328" s="82" t="s">
        <v>1449</v>
      </c>
      <c r="D328" s="82">
        <v>2</v>
      </c>
      <c r="E328" s="71">
        <v>500</v>
      </c>
      <c r="F328" s="70">
        <f t="shared" ca="1" si="17"/>
        <v>1000</v>
      </c>
      <c r="G328" s="45"/>
      <c r="H328" s="45"/>
      <c r="I328" s="45"/>
      <c r="J328" s="45"/>
    </row>
    <row r="329" spans="1:10" ht="13.5" customHeight="1" x14ac:dyDescent="0.2">
      <c r="A329" s="82">
        <v>10191509</v>
      </c>
      <c r="B329" s="69" t="str">
        <f t="shared" ca="1" si="16"/>
        <v>Insecticidas</v>
      </c>
      <c r="C329" s="82" t="s">
        <v>1449</v>
      </c>
      <c r="D329" s="82">
        <v>2</v>
      </c>
      <c r="E329" s="71">
        <v>400</v>
      </c>
      <c r="F329" s="70">
        <f t="shared" ca="1" si="17"/>
        <v>800</v>
      </c>
      <c r="G329" s="45"/>
      <c r="H329" s="45"/>
      <c r="I329" s="45"/>
      <c r="J329" s="45"/>
    </row>
    <row r="330" spans="1:10" ht="13.5" customHeight="1" x14ac:dyDescent="0.2">
      <c r="A330" s="82">
        <v>27112903</v>
      </c>
      <c r="B330" s="69" t="str">
        <f t="shared" ca="1" si="16"/>
        <v>Rociador manual</v>
      </c>
      <c r="C330" s="82" t="s">
        <v>1449</v>
      </c>
      <c r="D330" s="82">
        <v>3</v>
      </c>
      <c r="E330" s="71">
        <v>100</v>
      </c>
      <c r="F330" s="70">
        <f t="shared" ca="1" si="17"/>
        <v>300</v>
      </c>
      <c r="G330" s="45"/>
      <c r="H330" s="45"/>
      <c r="I330" s="45"/>
      <c r="J330" s="45"/>
    </row>
    <row r="331" spans="1:10" ht="13.5" customHeight="1" x14ac:dyDescent="0.2">
      <c r="A331" s="82">
        <v>53131609</v>
      </c>
      <c r="B331" s="69" t="str">
        <f t="shared" ca="1" si="16"/>
        <v>Productos de protección solar</v>
      </c>
      <c r="C331" s="82" t="s">
        <v>1449</v>
      </c>
      <c r="D331" s="82">
        <v>2</v>
      </c>
      <c r="E331" s="71">
        <v>800</v>
      </c>
      <c r="F331" s="70">
        <f t="shared" ca="1" si="17"/>
        <v>1600</v>
      </c>
      <c r="G331" s="45"/>
      <c r="H331" s="45"/>
      <c r="I331" s="45"/>
      <c r="J331" s="45"/>
    </row>
    <row r="332" spans="1:10" ht="13.5" customHeight="1" x14ac:dyDescent="0.2">
      <c r="A332" s="82">
        <v>53131609</v>
      </c>
      <c r="B332" s="69" t="str">
        <f t="shared" ca="1" si="16"/>
        <v>Productos de protección solar</v>
      </c>
      <c r="C332" s="82" t="s">
        <v>1449</v>
      </c>
      <c r="D332" s="82">
        <v>2</v>
      </c>
      <c r="E332" s="71">
        <v>700</v>
      </c>
      <c r="F332" s="70">
        <f t="shared" ca="1" si="17"/>
        <v>1400</v>
      </c>
      <c r="G332" s="45"/>
      <c r="H332" s="45"/>
      <c r="I332" s="45"/>
      <c r="J332" s="45"/>
    </row>
    <row r="333" spans="1:10" ht="13.5" customHeight="1" x14ac:dyDescent="0.2">
      <c r="A333" s="82">
        <v>12161801</v>
      </c>
      <c r="B333" s="69" t="str">
        <f t="shared" ca="1" si="16"/>
        <v>Geles</v>
      </c>
      <c r="C333" s="82" t="s">
        <v>1449</v>
      </c>
      <c r="D333" s="82">
        <v>39</v>
      </c>
      <c r="E333" s="71">
        <v>150</v>
      </c>
      <c r="F333" s="70">
        <f t="shared" ca="1" si="17"/>
        <v>5850</v>
      </c>
      <c r="G333" s="45"/>
      <c r="H333" s="45"/>
      <c r="I333" s="45"/>
      <c r="J333" s="45"/>
    </row>
    <row r="334" spans="1:10" ht="13.5" customHeight="1" x14ac:dyDescent="0.2">
      <c r="A334" s="82">
        <v>12161801</v>
      </c>
      <c r="B334" s="69" t="str">
        <f t="shared" ca="1" si="16"/>
        <v>Geles</v>
      </c>
      <c r="C334" s="82" t="s">
        <v>1449</v>
      </c>
      <c r="D334" s="82">
        <v>2</v>
      </c>
      <c r="E334" s="71">
        <v>300</v>
      </c>
      <c r="F334" s="70">
        <f t="shared" ca="1" si="17"/>
        <v>600</v>
      </c>
      <c r="G334" s="45"/>
      <c r="H334" s="45"/>
      <c r="I334" s="45"/>
      <c r="J334" s="45"/>
    </row>
    <row r="335" spans="1:10" ht="14.1" customHeight="1" x14ac:dyDescent="0.2">
      <c r="A335" s="45"/>
      <c r="B335" s="45"/>
      <c r="C335" s="45"/>
      <c r="D335" s="45"/>
      <c r="E335" s="73" t="s">
        <v>12551</v>
      </c>
      <c r="F335" s="74">
        <f ca="1">SUM(Table314[MONTO TOTAL ESTIMADO])</f>
        <v>169600</v>
      </c>
      <c r="G335" s="45"/>
      <c r="H335" s="45" t="str">
        <f>C304</f>
        <v>Bienes</v>
      </c>
      <c r="I335" s="45" t="str">
        <f>E304</f>
        <v>Sí</v>
      </c>
      <c r="J335" s="45" t="str">
        <f>D304</f>
        <v>Compras Menores</v>
      </c>
    </row>
    <row r="336" spans="1:10" ht="14.1" customHeight="1" thickBot="1" x14ac:dyDescent="0.3"/>
    <row r="337" spans="1:10" ht="33.75" customHeight="1" thickBot="1" x14ac:dyDescent="0.25">
      <c r="A337" s="64" t="s">
        <v>16382</v>
      </c>
      <c r="B337" s="64" t="s">
        <v>161</v>
      </c>
      <c r="C337" s="64" t="s">
        <v>11725</v>
      </c>
      <c r="D337" s="64" t="s">
        <v>14378</v>
      </c>
      <c r="E337" s="64" t="s">
        <v>10962</v>
      </c>
      <c r="F337" s="64" t="s">
        <v>11095</v>
      </c>
      <c r="G337" s="45"/>
      <c r="H337" s="45"/>
      <c r="I337" s="45"/>
      <c r="J337" s="45"/>
    </row>
    <row r="338" spans="1:10" ht="13.5" customHeight="1" thickBot="1" x14ac:dyDescent="0.25">
      <c r="A338" s="66" t="s">
        <v>18837</v>
      </c>
      <c r="B338" s="66" t="s">
        <v>18838</v>
      </c>
      <c r="C338" s="66" t="s">
        <v>17798</v>
      </c>
      <c r="D338" s="66" t="s">
        <v>17483</v>
      </c>
      <c r="E338" s="66" t="s">
        <v>17854</v>
      </c>
      <c r="F338" s="66" t="s">
        <v>18834</v>
      </c>
      <c r="G338" s="45"/>
      <c r="H338" s="45"/>
      <c r="I338" s="45"/>
      <c r="J338" s="45"/>
    </row>
    <row r="339" spans="1:10" ht="14.1" customHeight="1" thickBot="1" x14ac:dyDescent="0.25">
      <c r="A339" s="93" t="s">
        <v>14828</v>
      </c>
      <c r="B339" s="67" t="s">
        <v>8529</v>
      </c>
      <c r="C339" s="76">
        <v>44621</v>
      </c>
      <c r="D339" s="93" t="s">
        <v>9386</v>
      </c>
      <c r="E339" s="67" t="s">
        <v>13094</v>
      </c>
      <c r="F339" s="81" t="s">
        <v>3081</v>
      </c>
      <c r="G339" s="45"/>
      <c r="H339" s="45"/>
      <c r="I339" s="45"/>
      <c r="J339" s="45"/>
    </row>
    <row r="340" spans="1:10" ht="14.1" customHeight="1" thickBot="1" x14ac:dyDescent="0.25">
      <c r="A340" s="94"/>
      <c r="B340" s="67" t="s">
        <v>1786</v>
      </c>
      <c r="C340" s="85">
        <f>IF(C339="","",IF(AND(MONTH(C339)&gt;=1,MONTH(C339)&lt;=3),1,IF(AND(MONTH(C339)&gt;=4,MONTH(C339)&lt;=6),2,IF(AND(MONTH(C339)&gt;=7,MONTH(C339)&lt;=9),3,4))))</f>
        <v>1</v>
      </c>
      <c r="D340" s="94"/>
      <c r="E340" s="67" t="s">
        <v>2418</v>
      </c>
      <c r="F340" s="81" t="s">
        <v>11112</v>
      </c>
      <c r="G340" s="45"/>
      <c r="H340" s="45"/>
      <c r="I340" s="45"/>
      <c r="J340" s="45"/>
    </row>
    <row r="341" spans="1:10" ht="14.1" customHeight="1" thickBot="1" x14ac:dyDescent="0.25">
      <c r="A341" s="94"/>
      <c r="B341" s="67" t="s">
        <v>12943</v>
      </c>
      <c r="C341" s="76">
        <v>44624</v>
      </c>
      <c r="D341" s="94"/>
      <c r="E341" s="67" t="s">
        <v>3074</v>
      </c>
      <c r="F341" s="81" t="s">
        <v>11112</v>
      </c>
      <c r="G341" s="45"/>
      <c r="H341" s="45"/>
      <c r="I341" s="45"/>
      <c r="J341" s="45"/>
    </row>
    <row r="342" spans="1:10" ht="14.1" customHeight="1" thickBot="1" x14ac:dyDescent="0.25">
      <c r="A342" s="94"/>
      <c r="B342" s="67" t="s">
        <v>1786</v>
      </c>
      <c r="C342" s="85">
        <f>IF(C341="","",IF(AND(MONTH(C341)&gt;=1,MONTH(C341)&lt;=3),1,IF(AND(MONTH(C341)&gt;=4,MONTH(C341)&lt;=6),2,IF(AND(MONTH(C341)&gt;=7,MONTH(C341)&lt;=9),3,4))))</f>
        <v>1</v>
      </c>
      <c r="D342" s="94"/>
      <c r="E342" s="67" t="s">
        <v>13193</v>
      </c>
      <c r="F342" s="81" t="s">
        <v>11112</v>
      </c>
      <c r="G342" s="45"/>
      <c r="H342" s="45"/>
      <c r="I342" s="45"/>
      <c r="J342" s="45"/>
    </row>
    <row r="343" spans="1:10" ht="14.1" customHeight="1" thickBot="1" x14ac:dyDescent="0.25">
      <c r="A343" s="45"/>
      <c r="B343" s="45"/>
      <c r="C343" s="45"/>
      <c r="D343" s="45"/>
      <c r="E343" s="45"/>
      <c r="F343" s="45"/>
      <c r="G343" s="45"/>
      <c r="H343" s="45"/>
      <c r="I343" s="45"/>
      <c r="J343" s="45"/>
    </row>
    <row r="344" spans="1:10" ht="14.1" customHeight="1" thickBot="1" x14ac:dyDescent="0.25">
      <c r="A344" s="72" t="s">
        <v>15735</v>
      </c>
      <c r="B344" s="72" t="s">
        <v>16146</v>
      </c>
      <c r="C344" s="72" t="s">
        <v>15641</v>
      </c>
      <c r="D344" s="72" t="s">
        <v>15251</v>
      </c>
      <c r="E344" s="72" t="s">
        <v>6933</v>
      </c>
      <c r="F344" s="72" t="s">
        <v>15280</v>
      </c>
      <c r="G344" s="45"/>
      <c r="H344" s="45"/>
      <c r="I344" s="45"/>
      <c r="J344" s="45"/>
    </row>
    <row r="345" spans="1:10" ht="13.5" customHeight="1" x14ac:dyDescent="0.2">
      <c r="A345" s="82">
        <v>14111507</v>
      </c>
      <c r="B345" s="69" t="str">
        <f t="shared" ref="B345:B375" ca="1" si="18">IFERROR(INDEX(UNSPSCDes,MATCH(INDIRECT(ADDRESS(ROW(),COLUMN()-1,4)),UNSPSCCode,0)),"")</f>
        <v>Papel para impresora o fotocopiadora</v>
      </c>
      <c r="C345" s="82" t="s">
        <v>16989</v>
      </c>
      <c r="D345" s="82">
        <v>16</v>
      </c>
      <c r="E345" s="71">
        <v>1800</v>
      </c>
      <c r="F345" s="70">
        <f t="shared" ref="F345:F375" ca="1" si="19">INDIRECT(ADDRESS(ROW(),COLUMN()-2,4))*INDIRECT(ADDRESS(ROW(),COLUMN()-1,4))</f>
        <v>28800</v>
      </c>
      <c r="G345" s="45"/>
      <c r="H345" s="45"/>
      <c r="I345" s="45"/>
      <c r="J345" s="45"/>
    </row>
    <row r="346" spans="1:10" ht="13.5" customHeight="1" x14ac:dyDescent="0.2">
      <c r="A346" s="82">
        <v>14111601</v>
      </c>
      <c r="B346" s="69" t="str">
        <f t="shared" ca="1" si="18"/>
        <v>Papel o bolsas o cajas de regalo</v>
      </c>
      <c r="C346" s="82" t="s">
        <v>1449</v>
      </c>
      <c r="D346" s="82">
        <v>85</v>
      </c>
      <c r="E346" s="71">
        <v>30</v>
      </c>
      <c r="F346" s="70">
        <f t="shared" ca="1" si="19"/>
        <v>2550</v>
      </c>
      <c r="G346" s="45"/>
      <c r="H346" s="45"/>
      <c r="I346" s="45"/>
      <c r="J346" s="45"/>
    </row>
    <row r="347" spans="1:10" ht="13.5" customHeight="1" x14ac:dyDescent="0.2">
      <c r="A347" s="82">
        <v>44121714</v>
      </c>
      <c r="B347" s="69" t="str">
        <f t="shared" ca="1" si="18"/>
        <v>Asideras para lápices o esferos</v>
      </c>
      <c r="C347" s="82" t="s">
        <v>1449</v>
      </c>
      <c r="D347" s="82">
        <v>12</v>
      </c>
      <c r="E347" s="71">
        <v>150</v>
      </c>
      <c r="F347" s="70">
        <f t="shared" ca="1" si="19"/>
        <v>1800</v>
      </c>
      <c r="G347" s="45"/>
      <c r="H347" s="45"/>
      <c r="I347" s="45"/>
      <c r="J347" s="45"/>
    </row>
    <row r="348" spans="1:10" ht="13.5" customHeight="1" x14ac:dyDescent="0.2">
      <c r="A348" s="82">
        <v>44121708</v>
      </c>
      <c r="B348" s="69" t="str">
        <f t="shared" ca="1" si="18"/>
        <v>Marcadores</v>
      </c>
      <c r="C348" s="82" t="s">
        <v>1449</v>
      </c>
      <c r="D348" s="82">
        <v>48</v>
      </c>
      <c r="E348" s="71">
        <v>50</v>
      </c>
      <c r="F348" s="70">
        <f t="shared" ca="1" si="19"/>
        <v>2400</v>
      </c>
      <c r="G348" s="45"/>
      <c r="H348" s="45"/>
      <c r="I348" s="45"/>
      <c r="J348" s="45"/>
    </row>
    <row r="349" spans="1:10" ht="13.5" customHeight="1" x14ac:dyDescent="0.2">
      <c r="A349" s="82">
        <v>44121708</v>
      </c>
      <c r="B349" s="69" t="str">
        <f t="shared" ca="1" si="18"/>
        <v>Marcadores</v>
      </c>
      <c r="C349" s="82" t="s">
        <v>1449</v>
      </c>
      <c r="D349" s="82">
        <v>48</v>
      </c>
      <c r="E349" s="71">
        <v>50</v>
      </c>
      <c r="F349" s="70">
        <f t="shared" ca="1" si="19"/>
        <v>2400</v>
      </c>
      <c r="G349" s="45"/>
      <c r="H349" s="45"/>
      <c r="I349" s="45"/>
      <c r="J349" s="45"/>
    </row>
    <row r="350" spans="1:10" ht="13.5" customHeight="1" x14ac:dyDescent="0.2">
      <c r="A350" s="82">
        <v>44121708</v>
      </c>
      <c r="B350" s="69" t="str">
        <f t="shared" ca="1" si="18"/>
        <v>Marcadores</v>
      </c>
      <c r="C350" s="82" t="s">
        <v>1449</v>
      </c>
      <c r="D350" s="82">
        <v>48</v>
      </c>
      <c r="E350" s="71">
        <v>50</v>
      </c>
      <c r="F350" s="70">
        <f t="shared" ca="1" si="19"/>
        <v>2400</v>
      </c>
      <c r="G350" s="45"/>
      <c r="H350" s="45"/>
      <c r="I350" s="45"/>
      <c r="J350" s="45"/>
    </row>
    <row r="351" spans="1:10" ht="13.5" customHeight="1" x14ac:dyDescent="0.2">
      <c r="A351" s="82">
        <v>44121708</v>
      </c>
      <c r="B351" s="69" t="str">
        <f t="shared" ca="1" si="18"/>
        <v>Marcadores</v>
      </c>
      <c r="C351" s="82" t="s">
        <v>1449</v>
      </c>
      <c r="D351" s="82">
        <v>48</v>
      </c>
      <c r="E351" s="71">
        <v>50</v>
      </c>
      <c r="F351" s="70">
        <f t="shared" ca="1" si="19"/>
        <v>2400</v>
      </c>
      <c r="G351" s="45"/>
      <c r="H351" s="45"/>
      <c r="I351" s="45"/>
      <c r="J351" s="45"/>
    </row>
    <row r="352" spans="1:10" ht="13.5" customHeight="1" x14ac:dyDescent="0.2">
      <c r="A352" s="82">
        <v>44121708</v>
      </c>
      <c r="B352" s="69" t="str">
        <f t="shared" ca="1" si="18"/>
        <v>Marcadores</v>
      </c>
      <c r="C352" s="82" t="s">
        <v>1449</v>
      </c>
      <c r="D352" s="82">
        <v>48</v>
      </c>
      <c r="E352" s="71">
        <v>50</v>
      </c>
      <c r="F352" s="70">
        <f t="shared" ca="1" si="19"/>
        <v>2400</v>
      </c>
      <c r="G352" s="45"/>
      <c r="H352" s="45"/>
      <c r="I352" s="45"/>
      <c r="J352" s="45"/>
    </row>
    <row r="353" spans="1:10" ht="13.5" customHeight="1" x14ac:dyDescent="0.2">
      <c r="A353" s="82">
        <v>44121708</v>
      </c>
      <c r="B353" s="69" t="str">
        <f t="shared" ca="1" si="18"/>
        <v>Marcadores</v>
      </c>
      <c r="C353" s="82" t="s">
        <v>1449</v>
      </c>
      <c r="D353" s="82">
        <v>48</v>
      </c>
      <c r="E353" s="71">
        <v>50</v>
      </c>
      <c r="F353" s="70">
        <f t="shared" ca="1" si="19"/>
        <v>2400</v>
      </c>
      <c r="G353" s="45"/>
      <c r="H353" s="45"/>
      <c r="I353" s="45"/>
      <c r="J353" s="45"/>
    </row>
    <row r="354" spans="1:10" ht="13.5" customHeight="1" x14ac:dyDescent="0.2">
      <c r="A354" s="82">
        <v>44121708</v>
      </c>
      <c r="B354" s="69" t="str">
        <f t="shared" ca="1" si="18"/>
        <v>Marcadores</v>
      </c>
      <c r="C354" s="82" t="s">
        <v>1449</v>
      </c>
      <c r="D354" s="82">
        <v>48</v>
      </c>
      <c r="E354" s="71">
        <v>50</v>
      </c>
      <c r="F354" s="70">
        <f t="shared" ca="1" si="19"/>
        <v>2400</v>
      </c>
      <c r="G354" s="45"/>
      <c r="H354" s="45"/>
      <c r="I354" s="45"/>
      <c r="J354" s="45"/>
    </row>
    <row r="355" spans="1:10" ht="13.5" customHeight="1" x14ac:dyDescent="0.2">
      <c r="A355" s="82">
        <v>44121708</v>
      </c>
      <c r="B355" s="69" t="str">
        <f t="shared" ca="1" si="18"/>
        <v>Marcadores</v>
      </c>
      <c r="C355" s="82" t="s">
        <v>1449</v>
      </c>
      <c r="D355" s="82">
        <v>48</v>
      </c>
      <c r="E355" s="71">
        <v>50</v>
      </c>
      <c r="F355" s="70">
        <f t="shared" ca="1" si="19"/>
        <v>2400</v>
      </c>
      <c r="G355" s="45"/>
      <c r="H355" s="45"/>
      <c r="I355" s="45"/>
      <c r="J355" s="45"/>
    </row>
    <row r="356" spans="1:10" ht="13.5" customHeight="1" x14ac:dyDescent="0.2">
      <c r="A356" s="82">
        <v>44122012</v>
      </c>
      <c r="B356" s="69" t="str">
        <f t="shared" ca="1" si="18"/>
        <v>Portapapeles</v>
      </c>
      <c r="C356" s="82" t="s">
        <v>1449</v>
      </c>
      <c r="D356" s="82">
        <v>5</v>
      </c>
      <c r="E356" s="71">
        <v>300</v>
      </c>
      <c r="F356" s="70">
        <f t="shared" ca="1" si="19"/>
        <v>1500</v>
      </c>
      <c r="G356" s="45"/>
      <c r="H356" s="45"/>
      <c r="I356" s="45"/>
      <c r="J356" s="45"/>
    </row>
    <row r="357" spans="1:10" ht="13.5" customHeight="1" x14ac:dyDescent="0.2">
      <c r="A357" s="82">
        <v>14111512</v>
      </c>
      <c r="B357" s="69" t="str">
        <f t="shared" ca="1" si="18"/>
        <v>Papel para gráficos</v>
      </c>
      <c r="C357" s="82" t="s">
        <v>1449</v>
      </c>
      <c r="D357" s="82">
        <v>10</v>
      </c>
      <c r="E357" s="71">
        <v>45</v>
      </c>
      <c r="F357" s="70">
        <f t="shared" ca="1" si="19"/>
        <v>450</v>
      </c>
      <c r="G357" s="45"/>
      <c r="H357" s="45"/>
      <c r="I357" s="45"/>
      <c r="J357" s="45"/>
    </row>
    <row r="358" spans="1:10" ht="13.5" customHeight="1" x14ac:dyDescent="0.2">
      <c r="A358" s="82">
        <v>44121802</v>
      </c>
      <c r="B358" s="69" t="str">
        <f t="shared" ca="1" si="18"/>
        <v>Fluido de corrección</v>
      </c>
      <c r="C358" s="82" t="s">
        <v>1449</v>
      </c>
      <c r="D358" s="82">
        <v>36</v>
      </c>
      <c r="E358" s="71">
        <v>60</v>
      </c>
      <c r="F358" s="70">
        <f t="shared" ca="1" si="19"/>
        <v>2160</v>
      </c>
      <c r="G358" s="45"/>
      <c r="H358" s="45"/>
      <c r="I358" s="45"/>
      <c r="J358" s="45"/>
    </row>
    <row r="359" spans="1:10" ht="13.5" customHeight="1" x14ac:dyDescent="0.2">
      <c r="A359" s="82">
        <v>44122104</v>
      </c>
      <c r="B359" s="69" t="str">
        <f t="shared" ca="1" si="18"/>
        <v>Clips para papel</v>
      </c>
      <c r="C359" s="82" t="s">
        <v>1449</v>
      </c>
      <c r="D359" s="82">
        <v>24</v>
      </c>
      <c r="E359" s="71">
        <v>60</v>
      </c>
      <c r="F359" s="70">
        <f t="shared" ca="1" si="19"/>
        <v>1440</v>
      </c>
      <c r="G359" s="45"/>
      <c r="H359" s="45"/>
      <c r="I359" s="45"/>
      <c r="J359" s="45"/>
    </row>
    <row r="360" spans="1:10" ht="13.5" customHeight="1" x14ac:dyDescent="0.2">
      <c r="A360" s="82">
        <v>44121701</v>
      </c>
      <c r="B360" s="69" t="str">
        <f t="shared" ca="1" si="18"/>
        <v>Bolígrafos</v>
      </c>
      <c r="C360" s="82" t="s">
        <v>1449</v>
      </c>
      <c r="D360" s="82">
        <v>24</v>
      </c>
      <c r="E360" s="71">
        <v>110</v>
      </c>
      <c r="F360" s="70">
        <f t="shared" ca="1" si="19"/>
        <v>2640</v>
      </c>
      <c r="G360" s="45"/>
      <c r="H360" s="45"/>
      <c r="I360" s="45"/>
      <c r="J360" s="45"/>
    </row>
    <row r="361" spans="1:10" ht="13.5" customHeight="1" x14ac:dyDescent="0.2">
      <c r="A361" s="82">
        <v>14111530</v>
      </c>
      <c r="B361" s="69" t="str">
        <f t="shared" ca="1" si="18"/>
        <v>Papel de notas autoadhesivas</v>
      </c>
      <c r="C361" s="82" t="s">
        <v>4736</v>
      </c>
      <c r="D361" s="82">
        <v>5</v>
      </c>
      <c r="E361" s="71">
        <v>300</v>
      </c>
      <c r="F361" s="70">
        <f t="shared" ca="1" si="19"/>
        <v>1500</v>
      </c>
      <c r="G361" s="45"/>
      <c r="H361" s="45"/>
      <c r="I361" s="45"/>
      <c r="J361" s="45"/>
    </row>
    <row r="362" spans="1:10" ht="13.5" customHeight="1" x14ac:dyDescent="0.2">
      <c r="A362" s="82">
        <v>14111530</v>
      </c>
      <c r="B362" s="69" t="str">
        <f t="shared" ca="1" si="18"/>
        <v>Papel de notas autoadhesivas</v>
      </c>
      <c r="C362" s="82" t="s">
        <v>4736</v>
      </c>
      <c r="D362" s="82">
        <v>36</v>
      </c>
      <c r="E362" s="71">
        <v>250</v>
      </c>
      <c r="F362" s="70">
        <f t="shared" ca="1" si="19"/>
        <v>9000</v>
      </c>
      <c r="G362" s="45"/>
      <c r="H362" s="45"/>
      <c r="I362" s="45"/>
      <c r="J362" s="45"/>
    </row>
    <row r="363" spans="1:10" ht="13.5" customHeight="1" x14ac:dyDescent="0.2">
      <c r="A363" s="82">
        <v>14111530</v>
      </c>
      <c r="B363" s="69" t="str">
        <f t="shared" ca="1" si="18"/>
        <v>Papel de notas autoadhesivas</v>
      </c>
      <c r="C363" s="82" t="s">
        <v>4736</v>
      </c>
      <c r="D363" s="82">
        <v>36</v>
      </c>
      <c r="E363" s="71">
        <v>450</v>
      </c>
      <c r="F363" s="70">
        <f t="shared" ca="1" si="19"/>
        <v>16200</v>
      </c>
      <c r="G363" s="45"/>
      <c r="H363" s="45"/>
      <c r="I363" s="45"/>
      <c r="J363" s="45"/>
    </row>
    <row r="364" spans="1:10" ht="13.5" customHeight="1" x14ac:dyDescent="0.2">
      <c r="A364" s="82">
        <v>47121702</v>
      </c>
      <c r="B364" s="69" t="str">
        <f t="shared" ca="1" si="18"/>
        <v>Contenedores de desperdicios o revestimientos rígidos</v>
      </c>
      <c r="C364" s="82" t="s">
        <v>1449</v>
      </c>
      <c r="D364" s="82">
        <v>6</v>
      </c>
      <c r="E364" s="71">
        <v>500</v>
      </c>
      <c r="F364" s="70">
        <f t="shared" ca="1" si="19"/>
        <v>3000</v>
      </c>
      <c r="G364" s="45"/>
      <c r="H364" s="45"/>
      <c r="I364" s="45"/>
      <c r="J364" s="45"/>
    </row>
    <row r="365" spans="1:10" ht="13.5" customHeight="1" x14ac:dyDescent="0.2">
      <c r="A365" s="82">
        <v>44122104</v>
      </c>
      <c r="B365" s="69" t="str">
        <f t="shared" ca="1" si="18"/>
        <v>Clips para papel</v>
      </c>
      <c r="C365" s="82" t="s">
        <v>1449</v>
      </c>
      <c r="D365" s="82">
        <v>20</v>
      </c>
      <c r="E365" s="71">
        <v>30</v>
      </c>
      <c r="F365" s="70">
        <f t="shared" ca="1" si="19"/>
        <v>600</v>
      </c>
      <c r="G365" s="45"/>
      <c r="H365" s="45"/>
      <c r="I365" s="45"/>
      <c r="J365" s="45"/>
    </row>
    <row r="366" spans="1:10" ht="13.5" customHeight="1" x14ac:dyDescent="0.2">
      <c r="A366" s="82">
        <v>31201512</v>
      </c>
      <c r="B366" s="69" t="str">
        <f t="shared" ca="1" si="18"/>
        <v>Cinta transparente</v>
      </c>
      <c r="C366" s="82" t="s">
        <v>1449</v>
      </c>
      <c r="D366" s="82">
        <v>48</v>
      </c>
      <c r="E366" s="71">
        <v>130</v>
      </c>
      <c r="F366" s="70">
        <f t="shared" ca="1" si="19"/>
        <v>6240</v>
      </c>
      <c r="G366" s="45"/>
      <c r="H366" s="45"/>
      <c r="I366" s="45"/>
      <c r="J366" s="45"/>
    </row>
    <row r="367" spans="1:10" ht="13.5" customHeight="1" x14ac:dyDescent="0.2">
      <c r="A367" s="82">
        <v>44121706</v>
      </c>
      <c r="B367" s="69" t="str">
        <f t="shared" ca="1" si="18"/>
        <v>Lápices de madera</v>
      </c>
      <c r="C367" s="82" t="s">
        <v>1449</v>
      </c>
      <c r="D367" s="82">
        <v>20</v>
      </c>
      <c r="E367" s="71">
        <v>60</v>
      </c>
      <c r="F367" s="70">
        <f t="shared" ca="1" si="19"/>
        <v>1200</v>
      </c>
      <c r="G367" s="45"/>
      <c r="H367" s="45"/>
      <c r="I367" s="45"/>
      <c r="J367" s="45"/>
    </row>
    <row r="368" spans="1:10" ht="13.5" customHeight="1" x14ac:dyDescent="0.2">
      <c r="A368" s="82">
        <v>44103105</v>
      </c>
      <c r="B368" s="69" t="str">
        <f t="shared" ca="1" si="18"/>
        <v>Cartuchos de tinta</v>
      </c>
      <c r="C368" s="82" t="s">
        <v>1449</v>
      </c>
      <c r="D368" s="82">
        <v>3</v>
      </c>
      <c r="E368" s="71">
        <v>4100</v>
      </c>
      <c r="F368" s="70">
        <f t="shared" ca="1" si="19"/>
        <v>12300</v>
      </c>
      <c r="G368" s="45"/>
      <c r="H368" s="45"/>
      <c r="I368" s="45"/>
      <c r="J368" s="45"/>
    </row>
    <row r="369" spans="1:10" ht="13.5" customHeight="1" x14ac:dyDescent="0.2">
      <c r="A369" s="82">
        <v>44103105</v>
      </c>
      <c r="B369" s="69" t="str">
        <f t="shared" ca="1" si="18"/>
        <v>Cartuchos de tinta</v>
      </c>
      <c r="C369" s="82" t="s">
        <v>1449</v>
      </c>
      <c r="D369" s="82">
        <v>1</v>
      </c>
      <c r="E369" s="71">
        <v>5000</v>
      </c>
      <c r="F369" s="70">
        <f t="shared" ca="1" si="19"/>
        <v>5000</v>
      </c>
      <c r="G369" s="45"/>
      <c r="H369" s="45"/>
      <c r="I369" s="45"/>
      <c r="J369" s="45"/>
    </row>
    <row r="370" spans="1:10" ht="13.5" customHeight="1" x14ac:dyDescent="0.2">
      <c r="A370" s="82">
        <v>44103105</v>
      </c>
      <c r="B370" s="69" t="str">
        <f t="shared" ca="1" si="18"/>
        <v>Cartuchos de tinta</v>
      </c>
      <c r="C370" s="82" t="s">
        <v>1449</v>
      </c>
      <c r="D370" s="82">
        <v>1</v>
      </c>
      <c r="E370" s="71">
        <v>5000</v>
      </c>
      <c r="F370" s="70">
        <f t="shared" ca="1" si="19"/>
        <v>5000</v>
      </c>
      <c r="G370" s="45"/>
      <c r="H370" s="45"/>
      <c r="I370" s="45"/>
      <c r="J370" s="45"/>
    </row>
    <row r="371" spans="1:10" ht="13.5" customHeight="1" x14ac:dyDescent="0.2">
      <c r="A371" s="82">
        <v>44103105</v>
      </c>
      <c r="B371" s="69" t="str">
        <f t="shared" ca="1" si="18"/>
        <v>Cartuchos de tinta</v>
      </c>
      <c r="C371" s="82" t="s">
        <v>1449</v>
      </c>
      <c r="D371" s="82">
        <v>1</v>
      </c>
      <c r="E371" s="71">
        <v>5000</v>
      </c>
      <c r="F371" s="70">
        <f t="shared" ca="1" si="19"/>
        <v>5000</v>
      </c>
      <c r="G371" s="45"/>
      <c r="H371" s="45"/>
      <c r="I371" s="45"/>
      <c r="J371" s="45"/>
    </row>
    <row r="372" spans="1:10" ht="13.5" customHeight="1" x14ac:dyDescent="0.2">
      <c r="A372" s="82">
        <v>44103105</v>
      </c>
      <c r="B372" s="69" t="str">
        <f t="shared" ca="1" si="18"/>
        <v>Cartuchos de tinta</v>
      </c>
      <c r="C372" s="82" t="s">
        <v>1449</v>
      </c>
      <c r="D372" s="82">
        <v>3</v>
      </c>
      <c r="E372" s="71">
        <v>4000</v>
      </c>
      <c r="F372" s="70">
        <f t="shared" ca="1" si="19"/>
        <v>12000</v>
      </c>
      <c r="G372" s="45"/>
      <c r="H372" s="45"/>
      <c r="I372" s="45"/>
      <c r="J372" s="45"/>
    </row>
    <row r="373" spans="1:10" ht="13.5" customHeight="1" x14ac:dyDescent="0.2">
      <c r="A373" s="82">
        <v>44103105</v>
      </c>
      <c r="B373" s="69" t="str">
        <f t="shared" ca="1" si="18"/>
        <v>Cartuchos de tinta</v>
      </c>
      <c r="C373" s="82" t="s">
        <v>1449</v>
      </c>
      <c r="D373" s="82">
        <v>1</v>
      </c>
      <c r="E373" s="71">
        <v>4500</v>
      </c>
      <c r="F373" s="70">
        <f t="shared" ca="1" si="19"/>
        <v>4500</v>
      </c>
      <c r="G373" s="45"/>
      <c r="H373" s="45"/>
      <c r="I373" s="45"/>
      <c r="J373" s="45"/>
    </row>
    <row r="374" spans="1:10" ht="13.5" customHeight="1" x14ac:dyDescent="0.2">
      <c r="A374" s="82">
        <v>44103105</v>
      </c>
      <c r="B374" s="69" t="str">
        <f t="shared" ca="1" si="18"/>
        <v>Cartuchos de tinta</v>
      </c>
      <c r="C374" s="82" t="s">
        <v>1449</v>
      </c>
      <c r="D374" s="82">
        <v>1</v>
      </c>
      <c r="E374" s="71">
        <v>4500</v>
      </c>
      <c r="F374" s="70">
        <f t="shared" ca="1" si="19"/>
        <v>4500</v>
      </c>
      <c r="G374" s="45"/>
      <c r="H374" s="45"/>
      <c r="I374" s="45"/>
      <c r="J374" s="45"/>
    </row>
    <row r="375" spans="1:10" ht="13.5" customHeight="1" x14ac:dyDescent="0.2">
      <c r="A375" s="82">
        <v>44103105</v>
      </c>
      <c r="B375" s="69" t="str">
        <f t="shared" ca="1" si="18"/>
        <v>Cartuchos de tinta</v>
      </c>
      <c r="C375" s="82" t="s">
        <v>1449</v>
      </c>
      <c r="D375" s="82">
        <v>1</v>
      </c>
      <c r="E375" s="71">
        <v>4500</v>
      </c>
      <c r="F375" s="70">
        <f t="shared" ca="1" si="19"/>
        <v>4500</v>
      </c>
      <c r="G375" s="45"/>
      <c r="H375" s="45"/>
      <c r="I375" s="45"/>
      <c r="J375" s="45"/>
    </row>
    <row r="376" spans="1:10" ht="14.1" customHeight="1" x14ac:dyDescent="0.2">
      <c r="A376" s="45"/>
      <c r="B376" s="45"/>
      <c r="C376" s="45"/>
      <c r="D376" s="45"/>
      <c r="E376" s="73" t="s">
        <v>12551</v>
      </c>
      <c r="F376" s="74">
        <f ca="1">SUM(Table315[MONTO TOTAL ESTIMADO])</f>
        <v>151080</v>
      </c>
      <c r="G376" s="45"/>
      <c r="H376" s="45" t="str">
        <f>C338</f>
        <v>Bienes</v>
      </c>
      <c r="I376" s="45" t="str">
        <f>E338</f>
        <v>No</v>
      </c>
      <c r="J376" s="45" t="str">
        <f>D338</f>
        <v>Compras Menores</v>
      </c>
    </row>
    <row r="377" spans="1:10" ht="14.1" customHeight="1" thickBot="1" x14ac:dyDescent="0.3"/>
    <row r="378" spans="1:10" ht="33.75" customHeight="1" thickBot="1" x14ac:dyDescent="0.25">
      <c r="A378" s="64" t="s">
        <v>16382</v>
      </c>
      <c r="B378" s="64" t="s">
        <v>161</v>
      </c>
      <c r="C378" s="64" t="s">
        <v>11725</v>
      </c>
      <c r="D378" s="64" t="s">
        <v>14378</v>
      </c>
      <c r="E378" s="64" t="s">
        <v>10962</v>
      </c>
      <c r="F378" s="64" t="s">
        <v>11095</v>
      </c>
      <c r="G378" s="45"/>
      <c r="H378" s="45"/>
      <c r="I378" s="45"/>
      <c r="J378" s="45"/>
    </row>
    <row r="379" spans="1:10" ht="13.5" customHeight="1" thickBot="1" x14ac:dyDescent="0.25">
      <c r="A379" s="66" t="s">
        <v>18837</v>
      </c>
      <c r="B379" s="66" t="s">
        <v>18838</v>
      </c>
      <c r="C379" s="66" t="s">
        <v>17798</v>
      </c>
      <c r="D379" s="66" t="s">
        <v>10171</v>
      </c>
      <c r="E379" s="66" t="s">
        <v>8855</v>
      </c>
      <c r="F379" s="66" t="s">
        <v>18834</v>
      </c>
      <c r="G379" s="45"/>
      <c r="H379" s="45"/>
      <c r="I379" s="45"/>
      <c r="J379" s="45"/>
    </row>
    <row r="380" spans="1:10" ht="14.1" customHeight="1" thickBot="1" x14ac:dyDescent="0.25">
      <c r="A380" s="93" t="s">
        <v>14828</v>
      </c>
      <c r="B380" s="67" t="s">
        <v>8529</v>
      </c>
      <c r="C380" s="76">
        <v>44713</v>
      </c>
      <c r="D380" s="93" t="s">
        <v>9386</v>
      </c>
      <c r="E380" s="67" t="s">
        <v>13094</v>
      </c>
      <c r="F380" s="81" t="s">
        <v>3081</v>
      </c>
      <c r="G380" s="45"/>
      <c r="H380" s="45"/>
      <c r="I380" s="45"/>
      <c r="J380" s="45"/>
    </row>
    <row r="381" spans="1:10" ht="14.1" customHeight="1" thickBot="1" x14ac:dyDescent="0.25">
      <c r="A381" s="94"/>
      <c r="B381" s="67" t="s">
        <v>1786</v>
      </c>
      <c r="C381" s="85">
        <f>IF(C380="","",IF(AND(MONTH(C380)&gt;=1,MONTH(C380)&lt;=3),1,IF(AND(MONTH(C380)&gt;=4,MONTH(C380)&lt;=6),2,IF(AND(MONTH(C380)&gt;=7,MONTH(C380)&lt;=9),3,4))))</f>
        <v>2</v>
      </c>
      <c r="D381" s="94"/>
      <c r="E381" s="67" t="s">
        <v>2418</v>
      </c>
      <c r="F381" s="81" t="s">
        <v>11112</v>
      </c>
      <c r="G381" s="45"/>
      <c r="H381" s="45"/>
      <c r="I381" s="45"/>
      <c r="J381" s="45"/>
    </row>
    <row r="382" spans="1:10" ht="14.1" customHeight="1" thickBot="1" x14ac:dyDescent="0.25">
      <c r="A382" s="94"/>
      <c r="B382" s="67" t="s">
        <v>12943</v>
      </c>
      <c r="C382" s="76">
        <v>44718</v>
      </c>
      <c r="D382" s="94"/>
      <c r="E382" s="67" t="s">
        <v>3074</v>
      </c>
      <c r="F382" s="81" t="s">
        <v>11112</v>
      </c>
      <c r="G382" s="45"/>
      <c r="H382" s="45"/>
      <c r="I382" s="45"/>
      <c r="J382" s="45"/>
    </row>
    <row r="383" spans="1:10" ht="14.1" customHeight="1" thickBot="1" x14ac:dyDescent="0.25">
      <c r="A383" s="94"/>
      <c r="B383" s="67" t="s">
        <v>1786</v>
      </c>
      <c r="C383" s="85">
        <f>IF(C382="","",IF(AND(MONTH(C382)&gt;=1,MONTH(C382)&lt;=3),1,IF(AND(MONTH(C382)&gt;=4,MONTH(C382)&lt;=6),2,IF(AND(MONTH(C382)&gt;=7,MONTH(C382)&lt;=9),3,4))))</f>
        <v>2</v>
      </c>
      <c r="D383" s="94"/>
      <c r="E383" s="67" t="s">
        <v>13193</v>
      </c>
      <c r="F383" s="81" t="s">
        <v>11112</v>
      </c>
      <c r="G383" s="45"/>
      <c r="H383" s="45"/>
      <c r="I383" s="45"/>
      <c r="J383" s="45"/>
    </row>
    <row r="384" spans="1:10" ht="14.1" customHeight="1" thickBot="1" x14ac:dyDescent="0.25">
      <c r="A384" s="45"/>
      <c r="B384" s="45"/>
      <c r="C384" s="45"/>
      <c r="D384" s="45"/>
      <c r="E384" s="45"/>
      <c r="F384" s="45"/>
      <c r="G384" s="45"/>
      <c r="H384" s="45"/>
      <c r="I384" s="45"/>
      <c r="J384" s="45"/>
    </row>
    <row r="385" spans="1:10" ht="14.1" customHeight="1" thickBot="1" x14ac:dyDescent="0.25">
      <c r="A385" s="72" t="s">
        <v>15735</v>
      </c>
      <c r="B385" s="72" t="s">
        <v>16146</v>
      </c>
      <c r="C385" s="72" t="s">
        <v>15641</v>
      </c>
      <c r="D385" s="72" t="s">
        <v>15251</v>
      </c>
      <c r="E385" s="72" t="s">
        <v>6933</v>
      </c>
      <c r="F385" s="72" t="s">
        <v>15280</v>
      </c>
      <c r="G385" s="45"/>
      <c r="H385" s="45"/>
      <c r="I385" s="45"/>
      <c r="J385" s="45"/>
    </row>
    <row r="386" spans="1:10" ht="13.5" customHeight="1" x14ac:dyDescent="0.2">
      <c r="A386" s="82">
        <v>14111507</v>
      </c>
      <c r="B386" s="69" t="str">
        <f t="shared" ref="B386:B411" ca="1" si="20">IFERROR(INDEX(UNSPSCDes,MATCH(INDIRECT(ADDRESS(ROW(),COLUMN()-1,4)),UNSPSCCode,0)),"")</f>
        <v>Papel para impresora o fotocopiadora</v>
      </c>
      <c r="C386" s="82" t="s">
        <v>16989</v>
      </c>
      <c r="D386" s="82">
        <v>16</v>
      </c>
      <c r="E386" s="71">
        <v>1800</v>
      </c>
      <c r="F386" s="70">
        <f t="shared" ref="F386:F411" ca="1" si="21">INDIRECT(ADDRESS(ROW(),COLUMN()-2,4))*INDIRECT(ADDRESS(ROW(),COLUMN()-1,4))</f>
        <v>28800</v>
      </c>
      <c r="G386" s="45"/>
      <c r="H386" s="45"/>
      <c r="I386" s="45"/>
      <c r="J386" s="45"/>
    </row>
    <row r="387" spans="1:10" ht="13.5" customHeight="1" x14ac:dyDescent="0.2">
      <c r="A387" s="82">
        <v>14111601</v>
      </c>
      <c r="B387" s="69" t="str">
        <f t="shared" ca="1" si="20"/>
        <v>Papel o bolsas o cajas de regalo</v>
      </c>
      <c r="C387" s="82" t="s">
        <v>1449</v>
      </c>
      <c r="D387" s="82">
        <v>85</v>
      </c>
      <c r="E387" s="71">
        <v>30</v>
      </c>
      <c r="F387" s="70">
        <f t="shared" ca="1" si="21"/>
        <v>2550</v>
      </c>
      <c r="G387" s="45"/>
      <c r="H387" s="45"/>
      <c r="I387" s="45"/>
      <c r="J387" s="45"/>
    </row>
    <row r="388" spans="1:10" ht="13.5" customHeight="1" x14ac:dyDescent="0.2">
      <c r="A388" s="82">
        <v>44121714</v>
      </c>
      <c r="B388" s="69" t="str">
        <f t="shared" ca="1" si="20"/>
        <v>Asideras para lápices o esferos</v>
      </c>
      <c r="C388" s="82" t="s">
        <v>1449</v>
      </c>
      <c r="D388" s="82">
        <v>12</v>
      </c>
      <c r="E388" s="71">
        <v>150</v>
      </c>
      <c r="F388" s="70">
        <f t="shared" ca="1" si="21"/>
        <v>1800</v>
      </c>
      <c r="G388" s="45"/>
      <c r="H388" s="45"/>
      <c r="I388" s="45"/>
      <c r="J388" s="45"/>
    </row>
    <row r="389" spans="1:10" ht="13.5" customHeight="1" x14ac:dyDescent="0.2">
      <c r="A389" s="82">
        <v>44121708</v>
      </c>
      <c r="B389" s="69" t="str">
        <f t="shared" ca="1" si="20"/>
        <v>Marcadores</v>
      </c>
      <c r="C389" s="82" t="s">
        <v>1449</v>
      </c>
      <c r="D389" s="82">
        <v>48</v>
      </c>
      <c r="E389" s="71">
        <v>50</v>
      </c>
      <c r="F389" s="70">
        <f t="shared" ca="1" si="21"/>
        <v>2400</v>
      </c>
      <c r="G389" s="45"/>
      <c r="H389" s="45"/>
      <c r="I389" s="45"/>
      <c r="J389" s="45"/>
    </row>
    <row r="390" spans="1:10" ht="13.5" customHeight="1" x14ac:dyDescent="0.2">
      <c r="A390" s="82">
        <v>44121708</v>
      </c>
      <c r="B390" s="69" t="str">
        <f t="shared" ca="1" si="20"/>
        <v>Marcadores</v>
      </c>
      <c r="C390" s="82" t="s">
        <v>1449</v>
      </c>
      <c r="D390" s="82">
        <v>48</v>
      </c>
      <c r="E390" s="71">
        <v>50</v>
      </c>
      <c r="F390" s="70">
        <f t="shared" ca="1" si="21"/>
        <v>2400</v>
      </c>
      <c r="G390" s="45"/>
      <c r="H390" s="45"/>
      <c r="I390" s="45"/>
      <c r="J390" s="45"/>
    </row>
    <row r="391" spans="1:10" ht="13.5" customHeight="1" x14ac:dyDescent="0.2">
      <c r="A391" s="82">
        <v>44121708</v>
      </c>
      <c r="B391" s="69" t="str">
        <f t="shared" ca="1" si="20"/>
        <v>Marcadores</v>
      </c>
      <c r="C391" s="82" t="s">
        <v>1449</v>
      </c>
      <c r="D391" s="82">
        <v>48</v>
      </c>
      <c r="E391" s="71">
        <v>50</v>
      </c>
      <c r="F391" s="70">
        <f t="shared" ca="1" si="21"/>
        <v>2400</v>
      </c>
      <c r="G391" s="45"/>
      <c r="H391" s="45"/>
      <c r="I391" s="45"/>
      <c r="J391" s="45"/>
    </row>
    <row r="392" spans="1:10" ht="13.5" customHeight="1" x14ac:dyDescent="0.2">
      <c r="A392" s="82">
        <v>44121708</v>
      </c>
      <c r="B392" s="69" t="str">
        <f t="shared" ca="1" si="20"/>
        <v>Marcadores</v>
      </c>
      <c r="C392" s="82" t="s">
        <v>1449</v>
      </c>
      <c r="D392" s="82">
        <v>48</v>
      </c>
      <c r="E392" s="71">
        <v>50</v>
      </c>
      <c r="F392" s="70">
        <f t="shared" ca="1" si="21"/>
        <v>2400</v>
      </c>
      <c r="G392" s="45"/>
      <c r="H392" s="45"/>
      <c r="I392" s="45"/>
      <c r="J392" s="45"/>
    </row>
    <row r="393" spans="1:10" ht="13.5" customHeight="1" x14ac:dyDescent="0.2">
      <c r="A393" s="82">
        <v>44121708</v>
      </c>
      <c r="B393" s="69" t="str">
        <f t="shared" ca="1" si="20"/>
        <v>Marcadores</v>
      </c>
      <c r="C393" s="82" t="s">
        <v>1449</v>
      </c>
      <c r="D393" s="82">
        <v>48</v>
      </c>
      <c r="E393" s="71">
        <v>50</v>
      </c>
      <c r="F393" s="70">
        <f t="shared" ca="1" si="21"/>
        <v>2400</v>
      </c>
      <c r="G393" s="45"/>
      <c r="H393" s="45"/>
      <c r="I393" s="45"/>
      <c r="J393" s="45"/>
    </row>
    <row r="394" spans="1:10" ht="13.5" customHeight="1" x14ac:dyDescent="0.2">
      <c r="A394" s="82">
        <v>44121708</v>
      </c>
      <c r="B394" s="69" t="str">
        <f t="shared" ca="1" si="20"/>
        <v>Marcadores</v>
      </c>
      <c r="C394" s="82" t="s">
        <v>1449</v>
      </c>
      <c r="D394" s="82">
        <v>48</v>
      </c>
      <c r="E394" s="71">
        <v>50</v>
      </c>
      <c r="F394" s="70">
        <f t="shared" ca="1" si="21"/>
        <v>2400</v>
      </c>
      <c r="G394" s="45"/>
      <c r="H394" s="45"/>
      <c r="I394" s="45"/>
      <c r="J394" s="45"/>
    </row>
    <row r="395" spans="1:10" ht="13.5" customHeight="1" x14ac:dyDescent="0.2">
      <c r="A395" s="82">
        <v>44121708</v>
      </c>
      <c r="B395" s="69" t="str">
        <f t="shared" ca="1" si="20"/>
        <v>Marcadores</v>
      </c>
      <c r="C395" s="82" t="s">
        <v>1449</v>
      </c>
      <c r="D395" s="82">
        <v>48</v>
      </c>
      <c r="E395" s="71">
        <v>50</v>
      </c>
      <c r="F395" s="70">
        <f t="shared" ca="1" si="21"/>
        <v>2400</v>
      </c>
      <c r="G395" s="45"/>
      <c r="H395" s="45"/>
      <c r="I395" s="45"/>
      <c r="J395" s="45"/>
    </row>
    <row r="396" spans="1:10" ht="13.5" customHeight="1" x14ac:dyDescent="0.2">
      <c r="A396" s="82">
        <v>44121708</v>
      </c>
      <c r="B396" s="69" t="str">
        <f t="shared" ca="1" si="20"/>
        <v>Marcadores</v>
      </c>
      <c r="C396" s="82" t="s">
        <v>1449</v>
      </c>
      <c r="D396" s="82">
        <v>48</v>
      </c>
      <c r="E396" s="71">
        <v>50</v>
      </c>
      <c r="F396" s="70">
        <f t="shared" ca="1" si="21"/>
        <v>2400</v>
      </c>
      <c r="G396" s="45"/>
      <c r="H396" s="45"/>
      <c r="I396" s="45"/>
      <c r="J396" s="45"/>
    </row>
    <row r="397" spans="1:10" ht="13.5" customHeight="1" x14ac:dyDescent="0.2">
      <c r="A397" s="82">
        <v>44122012</v>
      </c>
      <c r="B397" s="69" t="str">
        <f t="shared" ca="1" si="20"/>
        <v>Portapapeles</v>
      </c>
      <c r="C397" s="82" t="s">
        <v>1449</v>
      </c>
      <c r="D397" s="82">
        <v>5</v>
      </c>
      <c r="E397" s="71">
        <v>300</v>
      </c>
      <c r="F397" s="70">
        <f t="shared" ca="1" si="21"/>
        <v>1500</v>
      </c>
      <c r="G397" s="45"/>
      <c r="H397" s="45"/>
      <c r="I397" s="45"/>
      <c r="J397" s="45"/>
    </row>
    <row r="398" spans="1:10" ht="13.5" customHeight="1" x14ac:dyDescent="0.2">
      <c r="A398" s="82">
        <v>14111512</v>
      </c>
      <c r="B398" s="69" t="str">
        <f t="shared" ca="1" si="20"/>
        <v>Papel para gráficos</v>
      </c>
      <c r="C398" s="82" t="s">
        <v>1449</v>
      </c>
      <c r="D398" s="82">
        <v>10</v>
      </c>
      <c r="E398" s="71">
        <v>45</v>
      </c>
      <c r="F398" s="70">
        <f t="shared" ca="1" si="21"/>
        <v>450</v>
      </c>
      <c r="G398" s="45"/>
      <c r="H398" s="45"/>
      <c r="I398" s="45"/>
      <c r="J398" s="45"/>
    </row>
    <row r="399" spans="1:10" ht="13.5" customHeight="1" x14ac:dyDescent="0.2">
      <c r="A399" s="82">
        <v>44121802</v>
      </c>
      <c r="B399" s="69" t="str">
        <f t="shared" ca="1" si="20"/>
        <v>Fluido de corrección</v>
      </c>
      <c r="C399" s="82" t="s">
        <v>1449</v>
      </c>
      <c r="D399" s="82">
        <v>36</v>
      </c>
      <c r="E399" s="71">
        <v>60</v>
      </c>
      <c r="F399" s="70">
        <f t="shared" ca="1" si="21"/>
        <v>2160</v>
      </c>
      <c r="G399" s="45"/>
      <c r="H399" s="45"/>
      <c r="I399" s="45"/>
      <c r="J399" s="45"/>
    </row>
    <row r="400" spans="1:10" ht="13.5" customHeight="1" x14ac:dyDescent="0.2">
      <c r="A400" s="82">
        <v>44122104</v>
      </c>
      <c r="B400" s="69" t="str">
        <f t="shared" ca="1" si="20"/>
        <v>Clips para papel</v>
      </c>
      <c r="C400" s="82" t="s">
        <v>1449</v>
      </c>
      <c r="D400" s="82">
        <v>24</v>
      </c>
      <c r="E400" s="71">
        <v>60</v>
      </c>
      <c r="F400" s="70">
        <f t="shared" ca="1" si="21"/>
        <v>1440</v>
      </c>
      <c r="G400" s="45"/>
      <c r="H400" s="45"/>
      <c r="I400" s="45"/>
      <c r="J400" s="45"/>
    </row>
    <row r="401" spans="1:10" ht="13.5" customHeight="1" x14ac:dyDescent="0.2">
      <c r="A401" s="82">
        <v>44121701</v>
      </c>
      <c r="B401" s="69" t="str">
        <f t="shared" ca="1" si="20"/>
        <v>Bolígrafos</v>
      </c>
      <c r="C401" s="82" t="s">
        <v>1449</v>
      </c>
      <c r="D401" s="82">
        <v>24</v>
      </c>
      <c r="E401" s="71">
        <v>110</v>
      </c>
      <c r="F401" s="70">
        <f t="shared" ca="1" si="21"/>
        <v>2640</v>
      </c>
      <c r="G401" s="45"/>
      <c r="H401" s="45"/>
      <c r="I401" s="45"/>
      <c r="J401" s="45"/>
    </row>
    <row r="402" spans="1:10" ht="13.5" customHeight="1" x14ac:dyDescent="0.2">
      <c r="A402" s="82">
        <v>14111530</v>
      </c>
      <c r="B402" s="69" t="str">
        <f t="shared" ca="1" si="20"/>
        <v>Papel de notas autoadhesivas</v>
      </c>
      <c r="C402" s="82" t="s">
        <v>4736</v>
      </c>
      <c r="D402" s="82">
        <v>5</v>
      </c>
      <c r="E402" s="71">
        <v>300</v>
      </c>
      <c r="F402" s="70">
        <f t="shared" ca="1" si="21"/>
        <v>1500</v>
      </c>
      <c r="G402" s="45"/>
      <c r="H402" s="45"/>
      <c r="I402" s="45"/>
      <c r="J402" s="45"/>
    </row>
    <row r="403" spans="1:10" ht="13.5" customHeight="1" x14ac:dyDescent="0.2">
      <c r="A403" s="82">
        <v>14111530</v>
      </c>
      <c r="B403" s="69" t="str">
        <f t="shared" ca="1" si="20"/>
        <v>Papel de notas autoadhesivas</v>
      </c>
      <c r="C403" s="82" t="s">
        <v>4736</v>
      </c>
      <c r="D403" s="82">
        <v>36</v>
      </c>
      <c r="E403" s="71">
        <v>250</v>
      </c>
      <c r="F403" s="70">
        <f t="shared" ca="1" si="21"/>
        <v>9000</v>
      </c>
      <c r="G403" s="45"/>
      <c r="H403" s="45"/>
      <c r="I403" s="45"/>
      <c r="J403" s="45"/>
    </row>
    <row r="404" spans="1:10" ht="13.5" customHeight="1" x14ac:dyDescent="0.2">
      <c r="A404" s="82">
        <v>14111530</v>
      </c>
      <c r="B404" s="69" t="str">
        <f t="shared" ca="1" si="20"/>
        <v>Papel de notas autoadhesivas</v>
      </c>
      <c r="C404" s="82" t="s">
        <v>4736</v>
      </c>
      <c r="D404" s="82">
        <v>36</v>
      </c>
      <c r="E404" s="71">
        <v>450</v>
      </c>
      <c r="F404" s="70">
        <f t="shared" ca="1" si="21"/>
        <v>16200</v>
      </c>
      <c r="G404" s="45"/>
      <c r="H404" s="45"/>
      <c r="I404" s="45"/>
      <c r="J404" s="45"/>
    </row>
    <row r="405" spans="1:10" ht="13.5" customHeight="1" x14ac:dyDescent="0.2">
      <c r="A405" s="82">
        <v>47121702</v>
      </c>
      <c r="B405" s="69" t="str">
        <f t="shared" ca="1" si="20"/>
        <v>Contenedores de desperdicios o revestimientos rígidos</v>
      </c>
      <c r="C405" s="82" t="s">
        <v>1449</v>
      </c>
      <c r="D405" s="82">
        <v>6</v>
      </c>
      <c r="E405" s="71">
        <v>500</v>
      </c>
      <c r="F405" s="70">
        <f t="shared" ca="1" si="21"/>
        <v>3000</v>
      </c>
      <c r="G405" s="45"/>
      <c r="H405" s="45"/>
      <c r="I405" s="45"/>
      <c r="J405" s="45"/>
    </row>
    <row r="406" spans="1:10" ht="13.5" customHeight="1" x14ac:dyDescent="0.2">
      <c r="A406" s="82">
        <v>44122104</v>
      </c>
      <c r="B406" s="69" t="str">
        <f t="shared" ca="1" si="20"/>
        <v>Clips para papel</v>
      </c>
      <c r="C406" s="82" t="s">
        <v>1449</v>
      </c>
      <c r="D406" s="82">
        <v>20</v>
      </c>
      <c r="E406" s="71">
        <v>30</v>
      </c>
      <c r="F406" s="70">
        <f t="shared" ca="1" si="21"/>
        <v>600</v>
      </c>
      <c r="G406" s="45"/>
      <c r="H406" s="45"/>
      <c r="I406" s="45"/>
      <c r="J406" s="45"/>
    </row>
    <row r="407" spans="1:10" ht="13.5" customHeight="1" x14ac:dyDescent="0.2">
      <c r="A407" s="82">
        <v>31201512</v>
      </c>
      <c r="B407" s="69" t="str">
        <f t="shared" ca="1" si="20"/>
        <v>Cinta transparente</v>
      </c>
      <c r="C407" s="82" t="s">
        <v>1449</v>
      </c>
      <c r="D407" s="82">
        <v>48</v>
      </c>
      <c r="E407" s="71">
        <v>130</v>
      </c>
      <c r="F407" s="70">
        <f t="shared" ca="1" si="21"/>
        <v>6240</v>
      </c>
      <c r="G407" s="45"/>
      <c r="H407" s="45"/>
      <c r="I407" s="45"/>
      <c r="J407" s="45"/>
    </row>
    <row r="408" spans="1:10" ht="13.5" customHeight="1" x14ac:dyDescent="0.2">
      <c r="A408" s="82">
        <v>44121613</v>
      </c>
      <c r="B408" s="69" t="str">
        <f t="shared" ca="1" si="20"/>
        <v>Removedores de grapas (saca ganchos)</v>
      </c>
      <c r="C408" s="82" t="s">
        <v>1449</v>
      </c>
      <c r="D408" s="82">
        <v>60</v>
      </c>
      <c r="E408" s="71">
        <v>50</v>
      </c>
      <c r="F408" s="70">
        <f t="shared" ca="1" si="21"/>
        <v>3000</v>
      </c>
      <c r="G408" s="45"/>
      <c r="H408" s="45"/>
      <c r="I408" s="45"/>
      <c r="J408" s="45"/>
    </row>
    <row r="409" spans="1:10" ht="13.5" customHeight="1" x14ac:dyDescent="0.2">
      <c r="A409" s="82">
        <v>44103105</v>
      </c>
      <c r="B409" s="69" t="str">
        <f t="shared" ca="1" si="20"/>
        <v>Cartuchos de tinta</v>
      </c>
      <c r="C409" s="82" t="s">
        <v>1449</v>
      </c>
      <c r="D409" s="82">
        <v>2</v>
      </c>
      <c r="E409" s="71">
        <v>6500</v>
      </c>
      <c r="F409" s="70">
        <f t="shared" ca="1" si="21"/>
        <v>13000</v>
      </c>
      <c r="G409" s="45"/>
      <c r="H409" s="45"/>
      <c r="I409" s="45"/>
      <c r="J409" s="45"/>
    </row>
    <row r="410" spans="1:10" ht="13.5" customHeight="1" x14ac:dyDescent="0.2">
      <c r="A410" s="82">
        <v>44103105</v>
      </c>
      <c r="B410" s="69" t="str">
        <f t="shared" ca="1" si="20"/>
        <v>Cartuchos de tinta</v>
      </c>
      <c r="C410" s="82" t="s">
        <v>1449</v>
      </c>
      <c r="D410" s="82">
        <v>1</v>
      </c>
      <c r="E410" s="71">
        <v>7000</v>
      </c>
      <c r="F410" s="70">
        <f t="shared" ca="1" si="21"/>
        <v>7000</v>
      </c>
      <c r="G410" s="45"/>
      <c r="H410" s="45"/>
      <c r="I410" s="45"/>
      <c r="J410" s="45"/>
    </row>
    <row r="411" spans="1:10" ht="13.5" customHeight="1" x14ac:dyDescent="0.2">
      <c r="A411" s="82">
        <v>44103105</v>
      </c>
      <c r="B411" s="69" t="str">
        <f t="shared" ca="1" si="20"/>
        <v>Cartuchos de tinta</v>
      </c>
      <c r="C411" s="82" t="s">
        <v>1449</v>
      </c>
      <c r="D411" s="82">
        <v>1</v>
      </c>
      <c r="E411" s="71">
        <v>7000</v>
      </c>
      <c r="F411" s="70">
        <f t="shared" ca="1" si="21"/>
        <v>7000</v>
      </c>
      <c r="G411" s="45"/>
      <c r="H411" s="45"/>
      <c r="I411" s="45"/>
      <c r="J411" s="45"/>
    </row>
    <row r="412" spans="1:10" ht="14.1" customHeight="1" x14ac:dyDescent="0.2">
      <c r="A412" s="45"/>
      <c r="B412" s="45"/>
      <c r="C412" s="45"/>
      <c r="D412" s="45"/>
      <c r="E412" s="73" t="s">
        <v>12551</v>
      </c>
      <c r="F412" s="74">
        <f ca="1">SUM(Table316[MONTO TOTAL ESTIMADO])</f>
        <v>127080</v>
      </c>
      <c r="G412" s="45"/>
      <c r="H412" s="45" t="str">
        <f>C379</f>
        <v>Bienes</v>
      </c>
      <c r="I412" s="45" t="str">
        <f>E379</f>
        <v>Sí</v>
      </c>
      <c r="J412" s="45" t="str">
        <f>D379</f>
        <v>Compras por debajo del Umbral</v>
      </c>
    </row>
    <row r="413" spans="1:10" ht="14.1" customHeight="1" thickBot="1" x14ac:dyDescent="0.3"/>
    <row r="414" spans="1:10" ht="33.75" customHeight="1" thickBot="1" x14ac:dyDescent="0.25">
      <c r="A414" s="64" t="s">
        <v>16382</v>
      </c>
      <c r="B414" s="64" t="s">
        <v>161</v>
      </c>
      <c r="C414" s="64" t="s">
        <v>11725</v>
      </c>
      <c r="D414" s="64" t="s">
        <v>14378</v>
      </c>
      <c r="E414" s="64" t="s">
        <v>10962</v>
      </c>
      <c r="F414" s="64" t="s">
        <v>11095</v>
      </c>
      <c r="G414" s="45"/>
      <c r="H414" s="45"/>
      <c r="I414" s="45"/>
      <c r="J414" s="45"/>
    </row>
    <row r="415" spans="1:10" ht="13.5" customHeight="1" thickBot="1" x14ac:dyDescent="0.25">
      <c r="A415" s="66" t="s">
        <v>18837</v>
      </c>
      <c r="B415" s="66" t="s">
        <v>18838</v>
      </c>
      <c r="C415" s="66" t="s">
        <v>17798</v>
      </c>
      <c r="D415" s="66" t="s">
        <v>17483</v>
      </c>
      <c r="E415" s="66" t="s">
        <v>17854</v>
      </c>
      <c r="F415" s="66" t="s">
        <v>18834</v>
      </c>
      <c r="G415" s="45"/>
      <c r="H415" s="45"/>
      <c r="I415" s="45"/>
      <c r="J415" s="45"/>
    </row>
    <row r="416" spans="1:10" ht="14.1" customHeight="1" thickBot="1" x14ac:dyDescent="0.25">
      <c r="A416" s="93" t="s">
        <v>14828</v>
      </c>
      <c r="B416" s="67" t="s">
        <v>8529</v>
      </c>
      <c r="C416" s="76">
        <v>44805</v>
      </c>
      <c r="D416" s="93" t="s">
        <v>9386</v>
      </c>
      <c r="E416" s="67" t="s">
        <v>13094</v>
      </c>
      <c r="F416" s="81" t="s">
        <v>3081</v>
      </c>
      <c r="G416" s="45"/>
      <c r="H416" s="45"/>
      <c r="I416" s="45"/>
      <c r="J416" s="45"/>
    </row>
    <row r="417" spans="1:10" ht="14.1" customHeight="1" thickBot="1" x14ac:dyDescent="0.25">
      <c r="A417" s="94"/>
      <c r="B417" s="67" t="s">
        <v>1786</v>
      </c>
      <c r="C417" s="85">
        <f>IF(C416="","",IF(AND(MONTH(C416)&gt;=1,MONTH(C416)&lt;=3),1,IF(AND(MONTH(C416)&gt;=4,MONTH(C416)&lt;=6),2,IF(AND(MONTH(C416)&gt;=7,MONTH(C416)&lt;=9),3,4))))</f>
        <v>3</v>
      </c>
      <c r="D417" s="94"/>
      <c r="E417" s="67" t="s">
        <v>2418</v>
      </c>
      <c r="F417" s="81" t="s">
        <v>11112</v>
      </c>
      <c r="G417" s="45"/>
      <c r="H417" s="45"/>
      <c r="I417" s="45"/>
      <c r="J417" s="45"/>
    </row>
    <row r="418" spans="1:10" ht="14.1" customHeight="1" thickBot="1" x14ac:dyDescent="0.25">
      <c r="A418" s="94"/>
      <c r="B418" s="67" t="s">
        <v>12943</v>
      </c>
      <c r="C418" s="76">
        <v>44810</v>
      </c>
      <c r="D418" s="94"/>
      <c r="E418" s="67" t="s">
        <v>3074</v>
      </c>
      <c r="F418" s="81" t="s">
        <v>11112</v>
      </c>
      <c r="G418" s="45"/>
      <c r="H418" s="45"/>
      <c r="I418" s="45"/>
      <c r="J418" s="45"/>
    </row>
    <row r="419" spans="1:10" ht="14.1" customHeight="1" thickBot="1" x14ac:dyDescent="0.25">
      <c r="A419" s="94"/>
      <c r="B419" s="67" t="s">
        <v>1786</v>
      </c>
      <c r="C419" s="85">
        <f>IF(C418="","",IF(AND(MONTH(C418)&gt;=1,MONTH(C418)&lt;=3),1,IF(AND(MONTH(C418)&gt;=4,MONTH(C418)&lt;=6),2,IF(AND(MONTH(C418)&gt;=7,MONTH(C418)&lt;=9),3,4))))</f>
        <v>3</v>
      </c>
      <c r="D419" s="94"/>
      <c r="E419" s="67" t="s">
        <v>13193</v>
      </c>
      <c r="F419" s="81" t="s">
        <v>11112</v>
      </c>
      <c r="G419" s="45"/>
      <c r="H419" s="45"/>
      <c r="I419" s="45"/>
      <c r="J419" s="45"/>
    </row>
    <row r="420" spans="1:10" ht="14.1" customHeight="1" thickBot="1" x14ac:dyDescent="0.25">
      <c r="A420" s="45"/>
      <c r="B420" s="45"/>
      <c r="C420" s="45"/>
      <c r="D420" s="45"/>
      <c r="E420" s="45"/>
      <c r="F420" s="45"/>
      <c r="G420" s="45"/>
      <c r="H420" s="45"/>
      <c r="I420" s="45"/>
      <c r="J420" s="45"/>
    </row>
    <row r="421" spans="1:10" ht="14.1" customHeight="1" thickBot="1" x14ac:dyDescent="0.25">
      <c r="A421" s="72" t="s">
        <v>15735</v>
      </c>
      <c r="B421" s="72" t="s">
        <v>16146</v>
      </c>
      <c r="C421" s="72" t="s">
        <v>15641</v>
      </c>
      <c r="D421" s="72" t="s">
        <v>15251</v>
      </c>
      <c r="E421" s="72" t="s">
        <v>6933</v>
      </c>
      <c r="F421" s="72" t="s">
        <v>15280</v>
      </c>
      <c r="G421" s="45"/>
      <c r="H421" s="45"/>
      <c r="I421" s="45"/>
      <c r="J421" s="45"/>
    </row>
    <row r="422" spans="1:10" ht="13.5" customHeight="1" x14ac:dyDescent="0.2">
      <c r="A422" s="82">
        <v>14111507</v>
      </c>
      <c r="B422" s="69" t="str">
        <f t="shared" ref="B422:B449" ca="1" si="22">IFERROR(INDEX(UNSPSCDes,MATCH(INDIRECT(ADDRESS(ROW(),COLUMN()-1,4)),UNSPSCCode,0)),"")</f>
        <v>Papel para impresora o fotocopiadora</v>
      </c>
      <c r="C422" s="82" t="s">
        <v>16989</v>
      </c>
      <c r="D422" s="82">
        <v>16</v>
      </c>
      <c r="E422" s="71">
        <v>1800</v>
      </c>
      <c r="F422" s="70">
        <f t="shared" ref="F422:F449" ca="1" si="23">INDIRECT(ADDRESS(ROW(),COLUMN()-2,4))*INDIRECT(ADDRESS(ROW(),COLUMN()-1,4))</f>
        <v>28800</v>
      </c>
      <c r="G422" s="45"/>
      <c r="H422" s="45"/>
      <c r="I422" s="45"/>
      <c r="J422" s="45"/>
    </row>
    <row r="423" spans="1:10" ht="13.5" customHeight="1" x14ac:dyDescent="0.2">
      <c r="A423" s="82">
        <v>14111601</v>
      </c>
      <c r="B423" s="69" t="str">
        <f t="shared" ca="1" si="22"/>
        <v>Papel o bolsas o cajas de regalo</v>
      </c>
      <c r="C423" s="82" t="s">
        <v>1449</v>
      </c>
      <c r="D423" s="82">
        <v>85</v>
      </c>
      <c r="E423" s="71">
        <v>30</v>
      </c>
      <c r="F423" s="70">
        <f t="shared" ca="1" si="23"/>
        <v>2550</v>
      </c>
      <c r="G423" s="45"/>
      <c r="H423" s="45"/>
      <c r="I423" s="45"/>
      <c r="J423" s="45"/>
    </row>
    <row r="424" spans="1:10" ht="13.5" customHeight="1" x14ac:dyDescent="0.2">
      <c r="A424" s="82">
        <v>44121714</v>
      </c>
      <c r="B424" s="69" t="str">
        <f t="shared" ca="1" si="22"/>
        <v>Asideras para lápices o esferos</v>
      </c>
      <c r="C424" s="82" t="s">
        <v>1449</v>
      </c>
      <c r="D424" s="82">
        <v>12</v>
      </c>
      <c r="E424" s="71">
        <v>150</v>
      </c>
      <c r="F424" s="70">
        <f t="shared" ca="1" si="23"/>
        <v>1800</v>
      </c>
      <c r="G424" s="45"/>
      <c r="H424" s="45"/>
      <c r="I424" s="45"/>
      <c r="J424" s="45"/>
    </row>
    <row r="425" spans="1:10" ht="13.5" customHeight="1" x14ac:dyDescent="0.2">
      <c r="A425" s="82">
        <v>44121708</v>
      </c>
      <c r="B425" s="69" t="str">
        <f t="shared" ca="1" si="22"/>
        <v>Marcadores</v>
      </c>
      <c r="C425" s="82" t="s">
        <v>1449</v>
      </c>
      <c r="D425" s="82">
        <v>48</v>
      </c>
      <c r="E425" s="71">
        <v>50</v>
      </c>
      <c r="F425" s="70">
        <f t="shared" ca="1" si="23"/>
        <v>2400</v>
      </c>
      <c r="G425" s="45"/>
      <c r="H425" s="45"/>
      <c r="I425" s="45"/>
      <c r="J425" s="45"/>
    </row>
    <row r="426" spans="1:10" ht="13.5" customHeight="1" x14ac:dyDescent="0.2">
      <c r="A426" s="82">
        <v>44121708</v>
      </c>
      <c r="B426" s="69" t="str">
        <f t="shared" ca="1" si="22"/>
        <v>Marcadores</v>
      </c>
      <c r="C426" s="82" t="s">
        <v>1449</v>
      </c>
      <c r="D426" s="82">
        <v>48</v>
      </c>
      <c r="E426" s="71">
        <v>50</v>
      </c>
      <c r="F426" s="70">
        <f t="shared" ca="1" si="23"/>
        <v>2400</v>
      </c>
      <c r="G426" s="45"/>
      <c r="H426" s="45"/>
      <c r="I426" s="45"/>
      <c r="J426" s="45"/>
    </row>
    <row r="427" spans="1:10" ht="13.5" customHeight="1" x14ac:dyDescent="0.2">
      <c r="A427" s="82">
        <v>44121708</v>
      </c>
      <c r="B427" s="69" t="str">
        <f t="shared" ca="1" si="22"/>
        <v>Marcadores</v>
      </c>
      <c r="C427" s="82" t="s">
        <v>1449</v>
      </c>
      <c r="D427" s="82">
        <v>48</v>
      </c>
      <c r="E427" s="71">
        <v>50</v>
      </c>
      <c r="F427" s="70">
        <f t="shared" ca="1" si="23"/>
        <v>2400</v>
      </c>
      <c r="G427" s="45"/>
      <c r="H427" s="45"/>
      <c r="I427" s="45"/>
      <c r="J427" s="45"/>
    </row>
    <row r="428" spans="1:10" ht="13.5" customHeight="1" x14ac:dyDescent="0.2">
      <c r="A428" s="82">
        <v>44121708</v>
      </c>
      <c r="B428" s="69" t="str">
        <f t="shared" ca="1" si="22"/>
        <v>Marcadores</v>
      </c>
      <c r="C428" s="82" t="s">
        <v>1449</v>
      </c>
      <c r="D428" s="82">
        <v>48</v>
      </c>
      <c r="E428" s="71">
        <v>50</v>
      </c>
      <c r="F428" s="70">
        <f t="shared" ca="1" si="23"/>
        <v>2400</v>
      </c>
      <c r="G428" s="45"/>
      <c r="H428" s="45"/>
      <c r="I428" s="45"/>
      <c r="J428" s="45"/>
    </row>
    <row r="429" spans="1:10" ht="13.5" customHeight="1" x14ac:dyDescent="0.2">
      <c r="A429" s="82">
        <v>44121708</v>
      </c>
      <c r="B429" s="69" t="str">
        <f t="shared" ca="1" si="22"/>
        <v>Marcadores</v>
      </c>
      <c r="C429" s="82" t="s">
        <v>1449</v>
      </c>
      <c r="D429" s="82">
        <v>48</v>
      </c>
      <c r="E429" s="71">
        <v>50</v>
      </c>
      <c r="F429" s="70">
        <f t="shared" ca="1" si="23"/>
        <v>2400</v>
      </c>
      <c r="G429" s="45"/>
      <c r="H429" s="45"/>
      <c r="I429" s="45"/>
      <c r="J429" s="45"/>
    </row>
    <row r="430" spans="1:10" ht="13.5" customHeight="1" x14ac:dyDescent="0.2">
      <c r="A430" s="82">
        <v>44121708</v>
      </c>
      <c r="B430" s="69" t="str">
        <f t="shared" ca="1" si="22"/>
        <v>Marcadores</v>
      </c>
      <c r="C430" s="82" t="s">
        <v>1449</v>
      </c>
      <c r="D430" s="82">
        <v>48</v>
      </c>
      <c r="E430" s="71">
        <v>50</v>
      </c>
      <c r="F430" s="70">
        <f t="shared" ca="1" si="23"/>
        <v>2400</v>
      </c>
      <c r="G430" s="45"/>
      <c r="H430" s="45"/>
      <c r="I430" s="45"/>
      <c r="J430" s="45"/>
    </row>
    <row r="431" spans="1:10" ht="13.5" customHeight="1" x14ac:dyDescent="0.2">
      <c r="A431" s="82">
        <v>44121708</v>
      </c>
      <c r="B431" s="69" t="str">
        <f t="shared" ca="1" si="22"/>
        <v>Marcadores</v>
      </c>
      <c r="C431" s="82" t="s">
        <v>1449</v>
      </c>
      <c r="D431" s="82">
        <v>48</v>
      </c>
      <c r="E431" s="71">
        <v>50</v>
      </c>
      <c r="F431" s="70">
        <f t="shared" ca="1" si="23"/>
        <v>2400</v>
      </c>
      <c r="G431" s="45"/>
      <c r="H431" s="45"/>
      <c r="I431" s="45"/>
      <c r="J431" s="45"/>
    </row>
    <row r="432" spans="1:10" ht="13.5" customHeight="1" x14ac:dyDescent="0.2">
      <c r="A432" s="82">
        <v>44121708</v>
      </c>
      <c r="B432" s="69" t="str">
        <f t="shared" ca="1" si="22"/>
        <v>Marcadores</v>
      </c>
      <c r="C432" s="82" t="s">
        <v>1449</v>
      </c>
      <c r="D432" s="82">
        <v>48</v>
      </c>
      <c r="E432" s="71">
        <v>50</v>
      </c>
      <c r="F432" s="70">
        <f t="shared" ca="1" si="23"/>
        <v>2400</v>
      </c>
      <c r="G432" s="45"/>
      <c r="H432" s="45"/>
      <c r="I432" s="45"/>
      <c r="J432" s="45"/>
    </row>
    <row r="433" spans="1:10" ht="13.5" customHeight="1" x14ac:dyDescent="0.2">
      <c r="A433" s="82">
        <v>44122012</v>
      </c>
      <c r="B433" s="69" t="str">
        <f t="shared" ca="1" si="22"/>
        <v>Portapapeles</v>
      </c>
      <c r="C433" s="82" t="s">
        <v>1449</v>
      </c>
      <c r="D433" s="82">
        <v>5</v>
      </c>
      <c r="E433" s="71">
        <v>300</v>
      </c>
      <c r="F433" s="70">
        <f t="shared" ca="1" si="23"/>
        <v>1500</v>
      </c>
      <c r="G433" s="45"/>
      <c r="H433" s="45"/>
      <c r="I433" s="45"/>
      <c r="J433" s="45"/>
    </row>
    <row r="434" spans="1:10" ht="13.5" customHeight="1" x14ac:dyDescent="0.2">
      <c r="A434" s="82">
        <v>14111512</v>
      </c>
      <c r="B434" s="69" t="str">
        <f t="shared" ca="1" si="22"/>
        <v>Papel para gráficos</v>
      </c>
      <c r="C434" s="82" t="s">
        <v>1449</v>
      </c>
      <c r="D434" s="82">
        <v>10</v>
      </c>
      <c r="E434" s="71">
        <v>45</v>
      </c>
      <c r="F434" s="70">
        <f t="shared" ca="1" si="23"/>
        <v>450</v>
      </c>
      <c r="G434" s="45"/>
      <c r="H434" s="45"/>
      <c r="I434" s="45"/>
      <c r="J434" s="45"/>
    </row>
    <row r="435" spans="1:10" ht="13.5" customHeight="1" x14ac:dyDescent="0.2">
      <c r="A435" s="82">
        <v>44121802</v>
      </c>
      <c r="B435" s="69" t="str">
        <f t="shared" ca="1" si="22"/>
        <v>Fluido de corrección</v>
      </c>
      <c r="C435" s="82" t="s">
        <v>1449</v>
      </c>
      <c r="D435" s="82">
        <v>36</v>
      </c>
      <c r="E435" s="71">
        <v>60</v>
      </c>
      <c r="F435" s="70">
        <f t="shared" ca="1" si="23"/>
        <v>2160</v>
      </c>
      <c r="G435" s="45"/>
      <c r="H435" s="45"/>
      <c r="I435" s="45"/>
      <c r="J435" s="45"/>
    </row>
    <row r="436" spans="1:10" ht="13.5" customHeight="1" x14ac:dyDescent="0.2">
      <c r="A436" s="82">
        <v>44122104</v>
      </c>
      <c r="B436" s="69" t="str">
        <f t="shared" ca="1" si="22"/>
        <v>Clips para papel</v>
      </c>
      <c r="C436" s="82" t="s">
        <v>1449</v>
      </c>
      <c r="D436" s="82">
        <v>24</v>
      </c>
      <c r="E436" s="71">
        <v>60</v>
      </c>
      <c r="F436" s="70">
        <f t="shared" ca="1" si="23"/>
        <v>1440</v>
      </c>
      <c r="G436" s="45"/>
      <c r="H436" s="45"/>
      <c r="I436" s="45"/>
      <c r="J436" s="45"/>
    </row>
    <row r="437" spans="1:10" ht="13.5" customHeight="1" x14ac:dyDescent="0.2">
      <c r="A437" s="82">
        <v>44121701</v>
      </c>
      <c r="B437" s="69" t="str">
        <f t="shared" ca="1" si="22"/>
        <v>Bolígrafos</v>
      </c>
      <c r="C437" s="82" t="s">
        <v>1449</v>
      </c>
      <c r="D437" s="82">
        <v>24</v>
      </c>
      <c r="E437" s="71">
        <v>110</v>
      </c>
      <c r="F437" s="70">
        <f t="shared" ca="1" si="23"/>
        <v>2640</v>
      </c>
      <c r="G437" s="45"/>
      <c r="H437" s="45"/>
      <c r="I437" s="45"/>
      <c r="J437" s="45"/>
    </row>
    <row r="438" spans="1:10" ht="13.5" customHeight="1" x14ac:dyDescent="0.2">
      <c r="A438" s="82">
        <v>14111530</v>
      </c>
      <c r="B438" s="69" t="str">
        <f t="shared" ca="1" si="22"/>
        <v>Papel de notas autoadhesivas</v>
      </c>
      <c r="C438" s="82" t="s">
        <v>4736</v>
      </c>
      <c r="D438" s="82">
        <v>5</v>
      </c>
      <c r="E438" s="71">
        <v>300</v>
      </c>
      <c r="F438" s="70">
        <f t="shared" ca="1" si="23"/>
        <v>1500</v>
      </c>
      <c r="G438" s="45"/>
      <c r="H438" s="45"/>
      <c r="I438" s="45"/>
      <c r="J438" s="45"/>
    </row>
    <row r="439" spans="1:10" ht="13.5" customHeight="1" x14ac:dyDescent="0.2">
      <c r="A439" s="82">
        <v>14111530</v>
      </c>
      <c r="B439" s="69" t="str">
        <f t="shared" ca="1" si="22"/>
        <v>Papel de notas autoadhesivas</v>
      </c>
      <c r="C439" s="82" t="s">
        <v>4736</v>
      </c>
      <c r="D439" s="82">
        <v>36</v>
      </c>
      <c r="E439" s="71">
        <v>250</v>
      </c>
      <c r="F439" s="70">
        <f t="shared" ca="1" si="23"/>
        <v>9000</v>
      </c>
      <c r="G439" s="45"/>
      <c r="H439" s="45"/>
      <c r="I439" s="45"/>
      <c r="J439" s="45"/>
    </row>
    <row r="440" spans="1:10" ht="13.5" customHeight="1" x14ac:dyDescent="0.2">
      <c r="A440" s="82">
        <v>14111530</v>
      </c>
      <c r="B440" s="69" t="str">
        <f t="shared" ca="1" si="22"/>
        <v>Papel de notas autoadhesivas</v>
      </c>
      <c r="C440" s="82" t="s">
        <v>4736</v>
      </c>
      <c r="D440" s="82">
        <v>36</v>
      </c>
      <c r="E440" s="71">
        <v>450</v>
      </c>
      <c r="F440" s="70">
        <f t="shared" ca="1" si="23"/>
        <v>16200</v>
      </c>
      <c r="G440" s="45"/>
      <c r="H440" s="45"/>
      <c r="I440" s="45"/>
      <c r="J440" s="45"/>
    </row>
    <row r="441" spans="1:10" ht="13.5" customHeight="1" x14ac:dyDescent="0.2">
      <c r="A441" s="82">
        <v>47121702</v>
      </c>
      <c r="B441" s="69" t="str">
        <f t="shared" ca="1" si="22"/>
        <v>Contenedores de desperdicios o revestimientos rígidos</v>
      </c>
      <c r="C441" s="82" t="s">
        <v>1449</v>
      </c>
      <c r="D441" s="82">
        <v>6</v>
      </c>
      <c r="E441" s="71">
        <v>500</v>
      </c>
      <c r="F441" s="70">
        <f t="shared" ca="1" si="23"/>
        <v>3000</v>
      </c>
      <c r="G441" s="45"/>
      <c r="H441" s="45"/>
      <c r="I441" s="45"/>
      <c r="J441" s="45"/>
    </row>
    <row r="442" spans="1:10" ht="13.5" customHeight="1" x14ac:dyDescent="0.2">
      <c r="A442" s="82">
        <v>44122104</v>
      </c>
      <c r="B442" s="69" t="str">
        <f t="shared" ca="1" si="22"/>
        <v>Clips para papel</v>
      </c>
      <c r="C442" s="82" t="s">
        <v>1449</v>
      </c>
      <c r="D442" s="82">
        <v>20</v>
      </c>
      <c r="E442" s="71">
        <v>30</v>
      </c>
      <c r="F442" s="70">
        <f t="shared" ca="1" si="23"/>
        <v>600</v>
      </c>
      <c r="G442" s="45"/>
      <c r="H442" s="45"/>
      <c r="I442" s="45"/>
      <c r="J442" s="45"/>
    </row>
    <row r="443" spans="1:10" ht="13.5" customHeight="1" x14ac:dyDescent="0.2">
      <c r="A443" s="82">
        <v>31201512</v>
      </c>
      <c r="B443" s="69" t="str">
        <f t="shared" ca="1" si="22"/>
        <v>Cinta transparente</v>
      </c>
      <c r="C443" s="82" t="s">
        <v>1449</v>
      </c>
      <c r="D443" s="82">
        <v>48</v>
      </c>
      <c r="E443" s="71">
        <v>130</v>
      </c>
      <c r="F443" s="70">
        <f t="shared" ca="1" si="23"/>
        <v>6240</v>
      </c>
      <c r="G443" s="45"/>
      <c r="H443" s="45"/>
      <c r="I443" s="45"/>
      <c r="J443" s="45"/>
    </row>
    <row r="444" spans="1:10" ht="13.5" customHeight="1" x14ac:dyDescent="0.2">
      <c r="A444" s="82">
        <v>44121804</v>
      </c>
      <c r="B444" s="69" t="str">
        <f t="shared" ca="1" si="22"/>
        <v>Borradores</v>
      </c>
      <c r="C444" s="82" t="s">
        <v>1449</v>
      </c>
      <c r="D444" s="82">
        <v>60</v>
      </c>
      <c r="E444" s="71">
        <v>20</v>
      </c>
      <c r="F444" s="70">
        <f t="shared" ca="1" si="23"/>
        <v>1200</v>
      </c>
      <c r="G444" s="45"/>
      <c r="H444" s="45"/>
      <c r="I444" s="45"/>
      <c r="J444" s="45"/>
    </row>
    <row r="445" spans="1:10" ht="13.5" customHeight="1" x14ac:dyDescent="0.2">
      <c r="A445" s="82">
        <v>44121615</v>
      </c>
      <c r="B445" s="69" t="str">
        <f t="shared" ca="1" si="22"/>
        <v>Grapadoras</v>
      </c>
      <c r="C445" s="82" t="s">
        <v>1449</v>
      </c>
      <c r="D445" s="82">
        <v>60</v>
      </c>
      <c r="E445" s="71">
        <v>413</v>
      </c>
      <c r="F445" s="70">
        <f t="shared" ca="1" si="23"/>
        <v>24780</v>
      </c>
      <c r="G445" s="45"/>
      <c r="H445" s="45"/>
      <c r="I445" s="45"/>
      <c r="J445" s="45"/>
    </row>
    <row r="446" spans="1:10" ht="13.5" customHeight="1" x14ac:dyDescent="0.2">
      <c r="A446" s="82">
        <v>44122107</v>
      </c>
      <c r="B446" s="69" t="str">
        <f t="shared" ca="1" si="22"/>
        <v>Grapas</v>
      </c>
      <c r="C446" s="82" t="s">
        <v>16989</v>
      </c>
      <c r="D446" s="82">
        <v>12</v>
      </c>
      <c r="E446" s="71">
        <v>80</v>
      </c>
      <c r="F446" s="70">
        <f t="shared" ca="1" si="23"/>
        <v>960</v>
      </c>
      <c r="G446" s="45"/>
      <c r="H446" s="45"/>
      <c r="I446" s="45"/>
      <c r="J446" s="45"/>
    </row>
    <row r="447" spans="1:10" ht="13.5" customHeight="1" x14ac:dyDescent="0.2">
      <c r="A447" s="82">
        <v>44121713</v>
      </c>
      <c r="B447" s="69" t="str">
        <f t="shared" ca="1" si="22"/>
        <v>Plumas de estilógrafos</v>
      </c>
      <c r="C447" s="82" t="s">
        <v>1449</v>
      </c>
      <c r="D447" s="82">
        <v>3</v>
      </c>
      <c r="E447" s="71">
        <v>50</v>
      </c>
      <c r="F447" s="70">
        <f t="shared" ca="1" si="23"/>
        <v>150</v>
      </c>
      <c r="G447" s="45"/>
      <c r="H447" s="45"/>
      <c r="I447" s="45"/>
      <c r="J447" s="45"/>
    </row>
    <row r="448" spans="1:10" ht="13.5" customHeight="1" x14ac:dyDescent="0.2">
      <c r="A448" s="82">
        <v>44121713</v>
      </c>
      <c r="B448" s="69" t="str">
        <f t="shared" ca="1" si="22"/>
        <v>Plumas de estilógrafos</v>
      </c>
      <c r="C448" s="82" t="s">
        <v>1449</v>
      </c>
      <c r="D448" s="82">
        <v>3</v>
      </c>
      <c r="E448" s="71">
        <v>50</v>
      </c>
      <c r="F448" s="70">
        <f t="shared" ca="1" si="23"/>
        <v>150</v>
      </c>
      <c r="G448" s="45"/>
      <c r="H448" s="45"/>
      <c r="I448" s="45"/>
      <c r="J448" s="45"/>
    </row>
    <row r="449" spans="1:10" ht="13.5" customHeight="1" x14ac:dyDescent="0.2">
      <c r="A449" s="82">
        <v>44103105</v>
      </c>
      <c r="B449" s="69" t="str">
        <f t="shared" ca="1" si="22"/>
        <v>Cartuchos de tinta</v>
      </c>
      <c r="C449" s="82" t="s">
        <v>1449</v>
      </c>
      <c r="D449" s="82">
        <v>3</v>
      </c>
      <c r="E449" s="71">
        <v>6200</v>
      </c>
      <c r="F449" s="70">
        <f t="shared" ca="1" si="23"/>
        <v>18600</v>
      </c>
      <c r="G449" s="45"/>
      <c r="H449" s="45"/>
      <c r="I449" s="45"/>
      <c r="J449" s="45"/>
    </row>
    <row r="450" spans="1:10" ht="14.1" customHeight="1" x14ac:dyDescent="0.2">
      <c r="A450" s="45"/>
      <c r="B450" s="45"/>
      <c r="C450" s="45"/>
      <c r="D450" s="45"/>
      <c r="E450" s="73" t="s">
        <v>12551</v>
      </c>
      <c r="F450" s="74">
        <f ca="1">SUM(Table317[MONTO TOTAL ESTIMADO])</f>
        <v>142920</v>
      </c>
      <c r="G450" s="45"/>
      <c r="H450" s="45" t="str">
        <f>C415</f>
        <v>Bienes</v>
      </c>
      <c r="I450" s="45" t="str">
        <f>E415</f>
        <v>No</v>
      </c>
      <c r="J450" s="45" t="str">
        <f>D415</f>
        <v>Compras Menores</v>
      </c>
    </row>
    <row r="451" spans="1:10" ht="14.1" customHeight="1" thickBot="1" x14ac:dyDescent="0.3"/>
    <row r="452" spans="1:10" ht="33.75" customHeight="1" thickBot="1" x14ac:dyDescent="0.25">
      <c r="A452" s="64" t="s">
        <v>16382</v>
      </c>
      <c r="B452" s="64" t="s">
        <v>161</v>
      </c>
      <c r="C452" s="64" t="s">
        <v>11725</v>
      </c>
      <c r="D452" s="64" t="s">
        <v>14378</v>
      </c>
      <c r="E452" s="64" t="s">
        <v>10962</v>
      </c>
      <c r="F452" s="64" t="s">
        <v>11095</v>
      </c>
      <c r="G452" s="45"/>
      <c r="H452" s="45"/>
      <c r="I452" s="45"/>
      <c r="J452" s="45"/>
    </row>
    <row r="453" spans="1:10" ht="13.5" customHeight="1" thickBot="1" x14ac:dyDescent="0.25">
      <c r="A453" s="66" t="s">
        <v>18837</v>
      </c>
      <c r="B453" s="66" t="s">
        <v>18838</v>
      </c>
      <c r="C453" s="66" t="s">
        <v>17798</v>
      </c>
      <c r="D453" s="66" t="s">
        <v>17483</v>
      </c>
      <c r="E453" s="66" t="s">
        <v>17854</v>
      </c>
      <c r="F453" s="66" t="s">
        <v>18834</v>
      </c>
      <c r="G453" s="45"/>
      <c r="H453" s="45"/>
      <c r="I453" s="45"/>
      <c r="J453" s="45"/>
    </row>
    <row r="454" spans="1:10" ht="14.1" customHeight="1" thickBot="1" x14ac:dyDescent="0.25">
      <c r="A454" s="93" t="s">
        <v>14828</v>
      </c>
      <c r="B454" s="67" t="s">
        <v>8529</v>
      </c>
      <c r="C454" s="76">
        <v>44896</v>
      </c>
      <c r="D454" s="93" t="s">
        <v>9386</v>
      </c>
      <c r="E454" s="67" t="s">
        <v>13094</v>
      </c>
      <c r="F454" s="81" t="s">
        <v>3081</v>
      </c>
      <c r="G454" s="45"/>
      <c r="H454" s="45"/>
      <c r="I454" s="45"/>
      <c r="J454" s="45"/>
    </row>
    <row r="455" spans="1:10" ht="14.1" customHeight="1" thickBot="1" x14ac:dyDescent="0.25">
      <c r="A455" s="94"/>
      <c r="B455" s="67" t="s">
        <v>1786</v>
      </c>
      <c r="C455" s="85">
        <f>IF(C454="","",IF(AND(MONTH(C454)&gt;=1,MONTH(C454)&lt;=3),1,IF(AND(MONTH(C454)&gt;=4,MONTH(C454)&lt;=6),2,IF(AND(MONTH(C454)&gt;=7,MONTH(C454)&lt;=9),3,4))))</f>
        <v>4</v>
      </c>
      <c r="D455" s="94"/>
      <c r="E455" s="67" t="s">
        <v>2418</v>
      </c>
      <c r="F455" s="81" t="s">
        <v>11112</v>
      </c>
      <c r="G455" s="45"/>
      <c r="H455" s="45"/>
      <c r="I455" s="45"/>
      <c r="J455" s="45"/>
    </row>
    <row r="456" spans="1:10" ht="14.1" customHeight="1" thickBot="1" x14ac:dyDescent="0.25">
      <c r="A456" s="94"/>
      <c r="B456" s="67" t="s">
        <v>12943</v>
      </c>
      <c r="C456" s="76">
        <v>44903</v>
      </c>
      <c r="D456" s="94"/>
      <c r="E456" s="67" t="s">
        <v>3074</v>
      </c>
      <c r="F456" s="81" t="s">
        <v>11112</v>
      </c>
      <c r="G456" s="45"/>
      <c r="H456" s="45"/>
      <c r="I456" s="45"/>
      <c r="J456" s="45"/>
    </row>
    <row r="457" spans="1:10" ht="14.1" customHeight="1" thickBot="1" x14ac:dyDescent="0.25">
      <c r="A457" s="94"/>
      <c r="B457" s="67" t="s">
        <v>1786</v>
      </c>
      <c r="C457" s="85">
        <f>IF(C456="","",IF(AND(MONTH(C456)&gt;=1,MONTH(C456)&lt;=3),1,IF(AND(MONTH(C456)&gt;=4,MONTH(C456)&lt;=6),2,IF(AND(MONTH(C456)&gt;=7,MONTH(C456)&lt;=9),3,4))))</f>
        <v>4</v>
      </c>
      <c r="D457" s="94"/>
      <c r="E457" s="67" t="s">
        <v>13193</v>
      </c>
      <c r="F457" s="81" t="s">
        <v>11112</v>
      </c>
      <c r="G457" s="45"/>
      <c r="H457" s="45"/>
      <c r="I457" s="45"/>
      <c r="J457" s="45"/>
    </row>
    <row r="458" spans="1:10" ht="14.1" customHeight="1" thickBot="1" x14ac:dyDescent="0.25">
      <c r="A458" s="45"/>
      <c r="B458" s="45"/>
      <c r="C458" s="45"/>
      <c r="D458" s="45"/>
      <c r="E458" s="45"/>
      <c r="F458" s="45"/>
      <c r="G458" s="45"/>
      <c r="H458" s="45"/>
      <c r="I458" s="45"/>
      <c r="J458" s="45"/>
    </row>
    <row r="459" spans="1:10" ht="14.1" customHeight="1" thickBot="1" x14ac:dyDescent="0.25">
      <c r="A459" s="72" t="s">
        <v>15735</v>
      </c>
      <c r="B459" s="72" t="s">
        <v>16146</v>
      </c>
      <c r="C459" s="72" t="s">
        <v>15641</v>
      </c>
      <c r="D459" s="72" t="s">
        <v>15251</v>
      </c>
      <c r="E459" s="72" t="s">
        <v>6933</v>
      </c>
      <c r="F459" s="72" t="s">
        <v>15280</v>
      </c>
      <c r="G459" s="45"/>
      <c r="H459" s="45"/>
      <c r="I459" s="45"/>
      <c r="J459" s="45"/>
    </row>
    <row r="460" spans="1:10" ht="13.5" customHeight="1" x14ac:dyDescent="0.2">
      <c r="A460" s="82">
        <v>14111507</v>
      </c>
      <c r="B460" s="69" t="str">
        <f t="shared" ref="B460:B486" ca="1" si="24">IFERROR(INDEX(UNSPSCDes,MATCH(INDIRECT(ADDRESS(ROW(),COLUMN()-1,4)),UNSPSCCode,0)),"")</f>
        <v>Papel para impresora o fotocopiadora</v>
      </c>
      <c r="C460" s="82" t="s">
        <v>16989</v>
      </c>
      <c r="D460" s="82">
        <v>16</v>
      </c>
      <c r="E460" s="71">
        <v>1800</v>
      </c>
      <c r="F460" s="70">
        <f t="shared" ref="F460:F486" ca="1" si="25">INDIRECT(ADDRESS(ROW(),COLUMN()-2,4))*INDIRECT(ADDRESS(ROW(),COLUMN()-1,4))</f>
        <v>28800</v>
      </c>
      <c r="G460" s="45"/>
      <c r="H460" s="45"/>
      <c r="I460" s="45"/>
      <c r="J460" s="45"/>
    </row>
    <row r="461" spans="1:10" ht="13.5" customHeight="1" x14ac:dyDescent="0.2">
      <c r="A461" s="82">
        <v>14111601</v>
      </c>
      <c r="B461" s="69" t="str">
        <f t="shared" ca="1" si="24"/>
        <v>Papel o bolsas o cajas de regalo</v>
      </c>
      <c r="C461" s="82" t="s">
        <v>1449</v>
      </c>
      <c r="D461" s="82">
        <v>85</v>
      </c>
      <c r="E461" s="71">
        <v>30</v>
      </c>
      <c r="F461" s="70">
        <f t="shared" ca="1" si="25"/>
        <v>2550</v>
      </c>
      <c r="G461" s="45"/>
      <c r="H461" s="45"/>
      <c r="I461" s="45"/>
      <c r="J461" s="45"/>
    </row>
    <row r="462" spans="1:10" ht="13.5" customHeight="1" x14ac:dyDescent="0.2">
      <c r="A462" s="82">
        <v>44121714</v>
      </c>
      <c r="B462" s="69" t="str">
        <f t="shared" ca="1" si="24"/>
        <v>Asideras para lápices o esferos</v>
      </c>
      <c r="C462" s="82" t="s">
        <v>1449</v>
      </c>
      <c r="D462" s="82">
        <v>12</v>
      </c>
      <c r="E462" s="71">
        <v>150</v>
      </c>
      <c r="F462" s="70">
        <f t="shared" ca="1" si="25"/>
        <v>1800</v>
      </c>
      <c r="G462" s="45"/>
      <c r="H462" s="45"/>
      <c r="I462" s="45"/>
      <c r="J462" s="45"/>
    </row>
    <row r="463" spans="1:10" ht="13.5" customHeight="1" x14ac:dyDescent="0.2">
      <c r="A463" s="82">
        <v>44121708</v>
      </c>
      <c r="B463" s="69" t="str">
        <f t="shared" ca="1" si="24"/>
        <v>Marcadores</v>
      </c>
      <c r="C463" s="82" t="s">
        <v>1449</v>
      </c>
      <c r="D463" s="82">
        <v>48</v>
      </c>
      <c r="E463" s="71">
        <v>50</v>
      </c>
      <c r="F463" s="70">
        <f t="shared" ca="1" si="25"/>
        <v>2400</v>
      </c>
      <c r="G463" s="45"/>
      <c r="H463" s="45"/>
      <c r="I463" s="45"/>
      <c r="J463" s="45"/>
    </row>
    <row r="464" spans="1:10" ht="13.5" customHeight="1" x14ac:dyDescent="0.2">
      <c r="A464" s="82">
        <v>44121708</v>
      </c>
      <c r="B464" s="69" t="str">
        <f t="shared" ca="1" si="24"/>
        <v>Marcadores</v>
      </c>
      <c r="C464" s="82" t="s">
        <v>1449</v>
      </c>
      <c r="D464" s="82">
        <v>48</v>
      </c>
      <c r="E464" s="71">
        <v>50</v>
      </c>
      <c r="F464" s="70">
        <f t="shared" ca="1" si="25"/>
        <v>2400</v>
      </c>
      <c r="G464" s="45"/>
      <c r="H464" s="45"/>
      <c r="I464" s="45"/>
      <c r="J464" s="45"/>
    </row>
    <row r="465" spans="1:10" ht="13.5" customHeight="1" x14ac:dyDescent="0.2">
      <c r="A465" s="82">
        <v>44121708</v>
      </c>
      <c r="B465" s="69" t="str">
        <f t="shared" ca="1" si="24"/>
        <v>Marcadores</v>
      </c>
      <c r="C465" s="82" t="s">
        <v>1449</v>
      </c>
      <c r="D465" s="82">
        <v>48</v>
      </c>
      <c r="E465" s="71">
        <v>50</v>
      </c>
      <c r="F465" s="70">
        <f t="shared" ca="1" si="25"/>
        <v>2400</v>
      </c>
      <c r="G465" s="45"/>
      <c r="H465" s="45"/>
      <c r="I465" s="45"/>
      <c r="J465" s="45"/>
    </row>
    <row r="466" spans="1:10" ht="13.5" customHeight="1" x14ac:dyDescent="0.2">
      <c r="A466" s="82">
        <v>44121708</v>
      </c>
      <c r="B466" s="69" t="str">
        <f t="shared" ca="1" si="24"/>
        <v>Marcadores</v>
      </c>
      <c r="C466" s="82" t="s">
        <v>1449</v>
      </c>
      <c r="D466" s="82">
        <v>48</v>
      </c>
      <c r="E466" s="71">
        <v>50</v>
      </c>
      <c r="F466" s="70">
        <f t="shared" ca="1" si="25"/>
        <v>2400</v>
      </c>
      <c r="G466" s="45"/>
      <c r="H466" s="45"/>
      <c r="I466" s="45"/>
      <c r="J466" s="45"/>
    </row>
    <row r="467" spans="1:10" ht="13.5" customHeight="1" x14ac:dyDescent="0.2">
      <c r="A467" s="82">
        <v>44121708</v>
      </c>
      <c r="B467" s="69" t="str">
        <f t="shared" ca="1" si="24"/>
        <v>Marcadores</v>
      </c>
      <c r="C467" s="82" t="s">
        <v>1449</v>
      </c>
      <c r="D467" s="82">
        <v>48</v>
      </c>
      <c r="E467" s="71">
        <v>50</v>
      </c>
      <c r="F467" s="70">
        <f t="shared" ca="1" si="25"/>
        <v>2400</v>
      </c>
      <c r="G467" s="45"/>
      <c r="H467" s="45"/>
      <c r="I467" s="45"/>
      <c r="J467" s="45"/>
    </row>
    <row r="468" spans="1:10" ht="13.5" customHeight="1" x14ac:dyDescent="0.2">
      <c r="A468" s="82">
        <v>44121708</v>
      </c>
      <c r="B468" s="69" t="str">
        <f t="shared" ca="1" si="24"/>
        <v>Marcadores</v>
      </c>
      <c r="C468" s="82" t="s">
        <v>1449</v>
      </c>
      <c r="D468" s="82">
        <v>48</v>
      </c>
      <c r="E468" s="71">
        <v>50</v>
      </c>
      <c r="F468" s="70">
        <f t="shared" ca="1" si="25"/>
        <v>2400</v>
      </c>
      <c r="G468" s="45"/>
      <c r="H468" s="45"/>
      <c r="I468" s="45"/>
      <c r="J468" s="45"/>
    </row>
    <row r="469" spans="1:10" ht="13.5" customHeight="1" x14ac:dyDescent="0.2">
      <c r="A469" s="82">
        <v>44121708</v>
      </c>
      <c r="B469" s="69" t="str">
        <f t="shared" ca="1" si="24"/>
        <v>Marcadores</v>
      </c>
      <c r="C469" s="82" t="s">
        <v>1449</v>
      </c>
      <c r="D469" s="82">
        <v>48</v>
      </c>
      <c r="E469" s="71">
        <v>50</v>
      </c>
      <c r="F469" s="70">
        <f t="shared" ca="1" si="25"/>
        <v>2400</v>
      </c>
      <c r="G469" s="45"/>
      <c r="H469" s="45"/>
      <c r="I469" s="45"/>
      <c r="J469" s="45"/>
    </row>
    <row r="470" spans="1:10" ht="13.5" customHeight="1" x14ac:dyDescent="0.2">
      <c r="A470" s="82">
        <v>44121708</v>
      </c>
      <c r="B470" s="69" t="str">
        <f t="shared" ca="1" si="24"/>
        <v>Marcadores</v>
      </c>
      <c r="C470" s="82" t="s">
        <v>1449</v>
      </c>
      <c r="D470" s="82">
        <v>48</v>
      </c>
      <c r="E470" s="71">
        <v>50</v>
      </c>
      <c r="F470" s="70">
        <f t="shared" ca="1" si="25"/>
        <v>2400</v>
      </c>
      <c r="G470" s="45"/>
      <c r="H470" s="45"/>
      <c r="I470" s="45"/>
      <c r="J470" s="45"/>
    </row>
    <row r="471" spans="1:10" ht="13.5" customHeight="1" x14ac:dyDescent="0.2">
      <c r="A471" s="82">
        <v>44122012</v>
      </c>
      <c r="B471" s="69" t="str">
        <f t="shared" ca="1" si="24"/>
        <v>Portapapeles</v>
      </c>
      <c r="C471" s="82" t="s">
        <v>1449</v>
      </c>
      <c r="D471" s="82">
        <v>5</v>
      </c>
      <c r="E471" s="71">
        <v>300</v>
      </c>
      <c r="F471" s="70">
        <f t="shared" ca="1" si="25"/>
        <v>1500</v>
      </c>
      <c r="G471" s="45"/>
      <c r="H471" s="45"/>
      <c r="I471" s="45"/>
      <c r="J471" s="45"/>
    </row>
    <row r="472" spans="1:10" ht="13.5" customHeight="1" x14ac:dyDescent="0.2">
      <c r="A472" s="82">
        <v>14111512</v>
      </c>
      <c r="B472" s="69" t="str">
        <f t="shared" ca="1" si="24"/>
        <v>Papel para gráficos</v>
      </c>
      <c r="C472" s="82" t="s">
        <v>1449</v>
      </c>
      <c r="D472" s="82">
        <v>10</v>
      </c>
      <c r="E472" s="71">
        <v>45</v>
      </c>
      <c r="F472" s="70">
        <f t="shared" ca="1" si="25"/>
        <v>450</v>
      </c>
      <c r="G472" s="45"/>
      <c r="H472" s="45"/>
      <c r="I472" s="45"/>
      <c r="J472" s="45"/>
    </row>
    <row r="473" spans="1:10" ht="13.5" customHeight="1" x14ac:dyDescent="0.2">
      <c r="A473" s="82">
        <v>44121802</v>
      </c>
      <c r="B473" s="69" t="str">
        <f t="shared" ca="1" si="24"/>
        <v>Fluido de corrección</v>
      </c>
      <c r="C473" s="82" t="s">
        <v>1449</v>
      </c>
      <c r="D473" s="82">
        <v>36</v>
      </c>
      <c r="E473" s="71">
        <v>60</v>
      </c>
      <c r="F473" s="70">
        <f t="shared" ca="1" si="25"/>
        <v>2160</v>
      </c>
      <c r="G473" s="45"/>
      <c r="H473" s="45"/>
      <c r="I473" s="45"/>
      <c r="J473" s="45"/>
    </row>
    <row r="474" spans="1:10" ht="13.5" customHeight="1" x14ac:dyDescent="0.2">
      <c r="A474" s="82">
        <v>44122104</v>
      </c>
      <c r="B474" s="69" t="str">
        <f t="shared" ca="1" si="24"/>
        <v>Clips para papel</v>
      </c>
      <c r="C474" s="82" t="s">
        <v>1449</v>
      </c>
      <c r="D474" s="82">
        <v>24</v>
      </c>
      <c r="E474" s="71">
        <v>60</v>
      </c>
      <c r="F474" s="70">
        <f t="shared" ca="1" si="25"/>
        <v>1440</v>
      </c>
      <c r="G474" s="45"/>
      <c r="H474" s="45"/>
      <c r="I474" s="45"/>
      <c r="J474" s="45"/>
    </row>
    <row r="475" spans="1:10" ht="13.5" customHeight="1" x14ac:dyDescent="0.2">
      <c r="A475" s="82">
        <v>44121701</v>
      </c>
      <c r="B475" s="69" t="str">
        <f t="shared" ca="1" si="24"/>
        <v>Bolígrafos</v>
      </c>
      <c r="C475" s="82" t="s">
        <v>1449</v>
      </c>
      <c r="D475" s="82">
        <v>24</v>
      </c>
      <c r="E475" s="71">
        <v>110</v>
      </c>
      <c r="F475" s="70">
        <f t="shared" ca="1" si="25"/>
        <v>2640</v>
      </c>
      <c r="G475" s="45"/>
      <c r="H475" s="45"/>
      <c r="I475" s="45"/>
      <c r="J475" s="45"/>
    </row>
    <row r="476" spans="1:10" ht="13.5" customHeight="1" x14ac:dyDescent="0.2">
      <c r="A476" s="82">
        <v>14111530</v>
      </c>
      <c r="B476" s="69" t="str">
        <f t="shared" ca="1" si="24"/>
        <v>Papel de notas autoadhesivas</v>
      </c>
      <c r="C476" s="82" t="s">
        <v>4736</v>
      </c>
      <c r="D476" s="82">
        <v>5</v>
      </c>
      <c r="E476" s="71">
        <v>300</v>
      </c>
      <c r="F476" s="70">
        <f t="shared" ca="1" si="25"/>
        <v>1500</v>
      </c>
      <c r="G476" s="45"/>
      <c r="H476" s="45"/>
      <c r="I476" s="45"/>
      <c r="J476" s="45"/>
    </row>
    <row r="477" spans="1:10" ht="13.5" customHeight="1" x14ac:dyDescent="0.2">
      <c r="A477" s="82">
        <v>14111530</v>
      </c>
      <c r="B477" s="69" t="str">
        <f t="shared" ca="1" si="24"/>
        <v>Papel de notas autoadhesivas</v>
      </c>
      <c r="C477" s="82" t="s">
        <v>4736</v>
      </c>
      <c r="D477" s="82">
        <v>36</v>
      </c>
      <c r="E477" s="71">
        <v>250</v>
      </c>
      <c r="F477" s="70">
        <f t="shared" ca="1" si="25"/>
        <v>9000</v>
      </c>
      <c r="G477" s="45"/>
      <c r="H477" s="45"/>
      <c r="I477" s="45"/>
      <c r="J477" s="45"/>
    </row>
    <row r="478" spans="1:10" ht="13.5" customHeight="1" x14ac:dyDescent="0.2">
      <c r="A478" s="82">
        <v>14111530</v>
      </c>
      <c r="B478" s="69" t="str">
        <f t="shared" ca="1" si="24"/>
        <v>Papel de notas autoadhesivas</v>
      </c>
      <c r="C478" s="82" t="s">
        <v>4736</v>
      </c>
      <c r="D478" s="82">
        <v>36</v>
      </c>
      <c r="E478" s="71">
        <v>450</v>
      </c>
      <c r="F478" s="70">
        <f t="shared" ca="1" si="25"/>
        <v>16200</v>
      </c>
      <c r="G478" s="45"/>
      <c r="H478" s="45"/>
      <c r="I478" s="45"/>
      <c r="J478" s="45"/>
    </row>
    <row r="479" spans="1:10" ht="13.5" customHeight="1" x14ac:dyDescent="0.2">
      <c r="A479" s="82">
        <v>47121702</v>
      </c>
      <c r="B479" s="69" t="str">
        <f t="shared" ca="1" si="24"/>
        <v>Contenedores de desperdicios o revestimientos rígidos</v>
      </c>
      <c r="C479" s="82" t="s">
        <v>1449</v>
      </c>
      <c r="D479" s="82">
        <v>6</v>
      </c>
      <c r="E479" s="71">
        <v>500</v>
      </c>
      <c r="F479" s="70">
        <f t="shared" ca="1" si="25"/>
        <v>3000</v>
      </c>
      <c r="G479" s="45"/>
      <c r="H479" s="45"/>
      <c r="I479" s="45"/>
      <c r="J479" s="45"/>
    </row>
    <row r="480" spans="1:10" ht="13.5" customHeight="1" x14ac:dyDescent="0.2">
      <c r="A480" s="82">
        <v>44122104</v>
      </c>
      <c r="B480" s="69" t="str">
        <f t="shared" ca="1" si="24"/>
        <v>Clips para papel</v>
      </c>
      <c r="C480" s="82" t="s">
        <v>1449</v>
      </c>
      <c r="D480" s="82">
        <v>20</v>
      </c>
      <c r="E480" s="71">
        <v>30</v>
      </c>
      <c r="F480" s="70">
        <f t="shared" ca="1" si="25"/>
        <v>600</v>
      </c>
      <c r="G480" s="45"/>
      <c r="H480" s="45"/>
      <c r="I480" s="45"/>
      <c r="J480" s="45"/>
    </row>
    <row r="481" spans="1:10" ht="13.5" customHeight="1" x14ac:dyDescent="0.2">
      <c r="A481" s="82">
        <v>31201512</v>
      </c>
      <c r="B481" s="69" t="str">
        <f t="shared" ca="1" si="24"/>
        <v>Cinta transparente</v>
      </c>
      <c r="C481" s="82" t="s">
        <v>1449</v>
      </c>
      <c r="D481" s="82">
        <v>48</v>
      </c>
      <c r="E481" s="71">
        <v>130</v>
      </c>
      <c r="F481" s="70">
        <f t="shared" ca="1" si="25"/>
        <v>6240</v>
      </c>
      <c r="G481" s="45"/>
      <c r="H481" s="45"/>
      <c r="I481" s="45"/>
      <c r="J481" s="45"/>
    </row>
    <row r="482" spans="1:10" ht="13.5" customHeight="1" x14ac:dyDescent="0.2">
      <c r="A482" s="82">
        <v>44111516</v>
      </c>
      <c r="B482" s="69" t="str">
        <f t="shared" ca="1" si="24"/>
        <v>Organizadores personales</v>
      </c>
      <c r="C482" s="82" t="s">
        <v>1449</v>
      </c>
      <c r="D482" s="82">
        <v>100</v>
      </c>
      <c r="E482" s="71">
        <v>1200</v>
      </c>
      <c r="F482" s="70">
        <f t="shared" ca="1" si="25"/>
        <v>120000</v>
      </c>
      <c r="G482" s="45"/>
      <c r="H482" s="45"/>
      <c r="I482" s="45"/>
      <c r="J482" s="45"/>
    </row>
    <row r="483" spans="1:10" ht="13.5" customHeight="1" x14ac:dyDescent="0.2">
      <c r="A483" s="82">
        <v>44103105</v>
      </c>
      <c r="B483" s="69" t="str">
        <f t="shared" ca="1" si="24"/>
        <v>Cartuchos de tinta</v>
      </c>
      <c r="C483" s="82" t="s">
        <v>1449</v>
      </c>
      <c r="D483" s="82">
        <v>2</v>
      </c>
      <c r="E483" s="71">
        <v>4500</v>
      </c>
      <c r="F483" s="70">
        <f t="shared" ca="1" si="25"/>
        <v>9000</v>
      </c>
      <c r="G483" s="45"/>
      <c r="H483" s="45"/>
      <c r="I483" s="45"/>
      <c r="J483" s="45"/>
    </row>
    <row r="484" spans="1:10" ht="13.5" customHeight="1" x14ac:dyDescent="0.2">
      <c r="A484" s="82">
        <v>44103105</v>
      </c>
      <c r="B484" s="69" t="str">
        <f t="shared" ca="1" si="24"/>
        <v>Cartuchos de tinta</v>
      </c>
      <c r="C484" s="82" t="s">
        <v>1449</v>
      </c>
      <c r="D484" s="82">
        <v>2</v>
      </c>
      <c r="E484" s="71">
        <v>5000</v>
      </c>
      <c r="F484" s="70">
        <f t="shared" ca="1" si="25"/>
        <v>10000</v>
      </c>
      <c r="G484" s="45"/>
      <c r="H484" s="45"/>
      <c r="I484" s="45"/>
      <c r="J484" s="45"/>
    </row>
    <row r="485" spans="1:10" ht="13.5" customHeight="1" x14ac:dyDescent="0.2">
      <c r="A485" s="82">
        <v>44103105</v>
      </c>
      <c r="B485" s="69" t="str">
        <f t="shared" ca="1" si="24"/>
        <v>Cartuchos de tinta</v>
      </c>
      <c r="C485" s="82" t="s">
        <v>1449</v>
      </c>
      <c r="D485" s="82">
        <v>2</v>
      </c>
      <c r="E485" s="71">
        <v>5000</v>
      </c>
      <c r="F485" s="70">
        <f t="shared" ca="1" si="25"/>
        <v>10000</v>
      </c>
      <c r="G485" s="45"/>
      <c r="H485" s="45"/>
      <c r="I485" s="45"/>
      <c r="J485" s="45"/>
    </row>
    <row r="486" spans="1:10" ht="13.5" customHeight="1" x14ac:dyDescent="0.2">
      <c r="A486" s="82">
        <v>44103105</v>
      </c>
      <c r="B486" s="69" t="str">
        <f t="shared" ca="1" si="24"/>
        <v>Cartuchos de tinta</v>
      </c>
      <c r="C486" s="82" t="s">
        <v>1449</v>
      </c>
      <c r="D486" s="82">
        <v>2</v>
      </c>
      <c r="E486" s="71">
        <v>5000</v>
      </c>
      <c r="F486" s="70">
        <f t="shared" ca="1" si="25"/>
        <v>10000</v>
      </c>
      <c r="G486" s="45"/>
      <c r="H486" s="45"/>
      <c r="I486" s="45"/>
      <c r="J486" s="45"/>
    </row>
    <row r="487" spans="1:10" ht="14.1" customHeight="1" x14ac:dyDescent="0.2">
      <c r="A487" s="45"/>
      <c r="B487" s="45"/>
      <c r="C487" s="45"/>
      <c r="D487" s="45"/>
      <c r="E487" s="73" t="s">
        <v>12551</v>
      </c>
      <c r="F487" s="74">
        <f ca="1">SUM(Table318[MONTO TOTAL ESTIMADO])</f>
        <v>256080</v>
      </c>
      <c r="G487" s="45"/>
      <c r="H487" s="45" t="str">
        <f>C453</f>
        <v>Bienes</v>
      </c>
      <c r="I487" s="45" t="str">
        <f>E453</f>
        <v>No</v>
      </c>
      <c r="J487" s="45" t="str">
        <f>D453</f>
        <v>Compras Menores</v>
      </c>
    </row>
    <row r="488" spans="1:10" ht="14.1" customHeight="1" thickBot="1" x14ac:dyDescent="0.3"/>
    <row r="489" spans="1:10" ht="33.75" customHeight="1" thickBot="1" x14ac:dyDescent="0.25">
      <c r="A489" s="64" t="s">
        <v>16382</v>
      </c>
      <c r="B489" s="64" t="s">
        <v>161</v>
      </c>
      <c r="C489" s="64" t="s">
        <v>11725</v>
      </c>
      <c r="D489" s="64" t="s">
        <v>14378</v>
      </c>
      <c r="E489" s="64" t="s">
        <v>10962</v>
      </c>
      <c r="F489" s="64" t="s">
        <v>11095</v>
      </c>
      <c r="G489" s="45"/>
      <c r="H489" s="45"/>
      <c r="I489" s="45"/>
      <c r="J489" s="45"/>
    </row>
    <row r="490" spans="1:10" ht="13.5" customHeight="1" thickBot="1" x14ac:dyDescent="0.25">
      <c r="A490" s="66" t="s">
        <v>18840</v>
      </c>
      <c r="B490" s="66" t="s">
        <v>18839</v>
      </c>
      <c r="C490" s="66" t="s">
        <v>6799</v>
      </c>
      <c r="D490" s="66" t="s">
        <v>17483</v>
      </c>
      <c r="E490" s="66" t="s">
        <v>17854</v>
      </c>
      <c r="F490" s="66" t="s">
        <v>18834</v>
      </c>
      <c r="G490" s="45"/>
      <c r="H490" s="45"/>
      <c r="I490" s="45"/>
      <c r="J490" s="45"/>
    </row>
    <row r="491" spans="1:10" ht="14.1" customHeight="1" thickBot="1" x14ac:dyDescent="0.25">
      <c r="A491" s="93" t="s">
        <v>14828</v>
      </c>
      <c r="B491" s="67" t="s">
        <v>8529</v>
      </c>
      <c r="C491" s="76">
        <v>44593</v>
      </c>
      <c r="D491" s="93" t="s">
        <v>9386</v>
      </c>
      <c r="E491" s="67" t="s">
        <v>13094</v>
      </c>
      <c r="F491" s="81" t="s">
        <v>3081</v>
      </c>
      <c r="G491" s="45"/>
      <c r="H491" s="45"/>
      <c r="I491" s="45"/>
      <c r="J491" s="45"/>
    </row>
    <row r="492" spans="1:10" ht="14.1" customHeight="1" thickBot="1" x14ac:dyDescent="0.25">
      <c r="A492" s="94"/>
      <c r="B492" s="67" t="s">
        <v>1786</v>
      </c>
      <c r="C492" s="86">
        <f>IF(C491="","",IF(AND(MONTH(C491)&gt;=1,MONTH(C491)&lt;=3),1,IF(AND(MONTH(C491)&gt;=4,MONTH(C491)&lt;=6),2,IF(AND(MONTH(C491)&gt;=7,MONTH(C491)&lt;=9),3,4))))</f>
        <v>1</v>
      </c>
      <c r="D492" s="94"/>
      <c r="E492" s="67" t="s">
        <v>2418</v>
      </c>
      <c r="F492" s="81" t="s">
        <v>11112</v>
      </c>
      <c r="G492" s="45"/>
      <c r="H492" s="45"/>
      <c r="I492" s="45"/>
      <c r="J492" s="45"/>
    </row>
    <row r="493" spans="1:10" ht="14.1" customHeight="1" thickBot="1" x14ac:dyDescent="0.25">
      <c r="A493" s="94"/>
      <c r="B493" s="67" t="s">
        <v>12943</v>
      </c>
      <c r="C493" s="76">
        <v>44600</v>
      </c>
      <c r="D493" s="94"/>
      <c r="E493" s="67" t="s">
        <v>3074</v>
      </c>
      <c r="F493" s="81" t="s">
        <v>11112</v>
      </c>
      <c r="G493" s="45"/>
      <c r="H493" s="45"/>
      <c r="I493" s="45"/>
      <c r="J493" s="45"/>
    </row>
    <row r="494" spans="1:10" ht="14.1" customHeight="1" thickBot="1" x14ac:dyDescent="0.25">
      <c r="A494" s="94"/>
      <c r="B494" s="67" t="s">
        <v>1786</v>
      </c>
      <c r="C494" s="86">
        <f>IF(C493="","",IF(AND(MONTH(C493)&gt;=1,MONTH(C493)&lt;=3),1,IF(AND(MONTH(C493)&gt;=4,MONTH(C493)&lt;=6),2,IF(AND(MONTH(C493)&gt;=7,MONTH(C493)&lt;=9),3,4))))</f>
        <v>1</v>
      </c>
      <c r="D494" s="94"/>
      <c r="E494" s="67" t="s">
        <v>13193</v>
      </c>
      <c r="F494" s="81" t="s">
        <v>11112</v>
      </c>
      <c r="G494" s="45"/>
      <c r="H494" s="45"/>
      <c r="I494" s="45"/>
      <c r="J494" s="45"/>
    </row>
    <row r="495" spans="1:10" ht="14.1" customHeight="1" thickBot="1" x14ac:dyDescent="0.25">
      <c r="A495" s="45"/>
      <c r="B495" s="45"/>
      <c r="C495" s="45"/>
      <c r="D495" s="45"/>
      <c r="E495" s="45"/>
      <c r="F495" s="45"/>
      <c r="G495" s="45"/>
      <c r="H495" s="45"/>
      <c r="I495" s="45"/>
      <c r="J495" s="45"/>
    </row>
    <row r="496" spans="1:10" ht="14.1" customHeight="1" thickBot="1" x14ac:dyDescent="0.25">
      <c r="A496" s="72" t="s">
        <v>15735</v>
      </c>
      <c r="B496" s="72" t="s">
        <v>16146</v>
      </c>
      <c r="C496" s="72" t="s">
        <v>15641</v>
      </c>
      <c r="D496" s="72" t="s">
        <v>15251</v>
      </c>
      <c r="E496" s="72" t="s">
        <v>6933</v>
      </c>
      <c r="F496" s="72" t="s">
        <v>15280</v>
      </c>
      <c r="G496" s="45"/>
      <c r="H496" s="45"/>
      <c r="I496" s="45"/>
      <c r="J496" s="45"/>
    </row>
    <row r="497" spans="1:10" ht="13.5" customHeight="1" x14ac:dyDescent="0.2">
      <c r="A497" s="82">
        <v>72101902</v>
      </c>
      <c r="B497" s="69" t="str">
        <f ca="1">IFERROR(INDEX(UNSPSCDes,MATCH(INDIRECT(ADDRESS(ROW(),COLUMN()-1,4)),UNSPSCCode,0)),"")</f>
        <v>Enyesado o pirca</v>
      </c>
      <c r="C497" s="82" t="s">
        <v>1449</v>
      </c>
      <c r="D497" s="82">
        <v>1</v>
      </c>
      <c r="E497" s="71">
        <v>255000</v>
      </c>
      <c r="F497" s="70">
        <f ca="1">INDIRECT(ADDRESS(ROW(),COLUMN()-2,4))*INDIRECT(ADDRESS(ROW(),COLUMN()-1,4))</f>
        <v>255000</v>
      </c>
      <c r="G497" s="45"/>
      <c r="H497" s="45"/>
      <c r="I497" s="45"/>
      <c r="J497" s="45"/>
    </row>
    <row r="498" spans="1:10" ht="14.1" customHeight="1" x14ac:dyDescent="0.2">
      <c r="A498" s="45"/>
      <c r="B498" s="45"/>
      <c r="C498" s="45"/>
      <c r="D498" s="45"/>
      <c r="E498" s="73" t="s">
        <v>12551</v>
      </c>
      <c r="F498" s="74">
        <f ca="1">SUM(Table319[MONTO TOTAL ESTIMADO])</f>
        <v>255000</v>
      </c>
      <c r="G498" s="45"/>
      <c r="H498" s="45" t="str">
        <f>C490</f>
        <v>Servicios</v>
      </c>
      <c r="I498" s="45" t="str">
        <f>E490</f>
        <v>No</v>
      </c>
      <c r="J498" s="45" t="str">
        <f>D490</f>
        <v>Compras Menores</v>
      </c>
    </row>
    <row r="499" spans="1:10" ht="14.1" customHeight="1" thickBot="1" x14ac:dyDescent="0.3"/>
    <row r="500" spans="1:10" ht="33.75" customHeight="1" thickBot="1" x14ac:dyDescent="0.25">
      <c r="A500" s="64" t="s">
        <v>16382</v>
      </c>
      <c r="B500" s="64" t="s">
        <v>161</v>
      </c>
      <c r="C500" s="64" t="s">
        <v>11725</v>
      </c>
      <c r="D500" s="64" t="s">
        <v>14378</v>
      </c>
      <c r="E500" s="64" t="s">
        <v>10962</v>
      </c>
      <c r="F500" s="64" t="s">
        <v>11095</v>
      </c>
      <c r="G500" s="45"/>
      <c r="H500" s="45"/>
      <c r="I500" s="45"/>
      <c r="J500" s="45"/>
    </row>
    <row r="501" spans="1:10" ht="14.1" customHeight="1" thickBot="1" x14ac:dyDescent="0.25">
      <c r="A501" s="66" t="s">
        <v>18840</v>
      </c>
      <c r="B501" s="66" t="s">
        <v>18839</v>
      </c>
      <c r="C501" s="66" t="s">
        <v>6799</v>
      </c>
      <c r="D501" s="66" t="s">
        <v>17483</v>
      </c>
      <c r="E501" s="66" t="s">
        <v>17854</v>
      </c>
      <c r="F501" s="66" t="s">
        <v>18834</v>
      </c>
      <c r="G501" s="45"/>
      <c r="H501" s="45"/>
      <c r="I501" s="45"/>
      <c r="J501" s="45"/>
    </row>
    <row r="502" spans="1:10" ht="14.1" customHeight="1" thickBot="1" x14ac:dyDescent="0.25">
      <c r="A502" s="93" t="s">
        <v>14828</v>
      </c>
      <c r="B502" s="67" t="s">
        <v>8529</v>
      </c>
      <c r="C502" s="76">
        <v>44683</v>
      </c>
      <c r="D502" s="93" t="s">
        <v>9386</v>
      </c>
      <c r="E502" s="67" t="s">
        <v>13094</v>
      </c>
      <c r="F502" s="81" t="s">
        <v>3081</v>
      </c>
      <c r="G502" s="45"/>
      <c r="H502" s="45"/>
      <c r="I502" s="45"/>
      <c r="J502" s="45"/>
    </row>
    <row r="503" spans="1:10" ht="14.1" customHeight="1" thickBot="1" x14ac:dyDescent="0.25">
      <c r="A503" s="94"/>
      <c r="B503" s="67" t="s">
        <v>1786</v>
      </c>
      <c r="C503" s="86">
        <f>IF(C502="","",IF(AND(MONTH(C502)&gt;=1,MONTH(C502)&lt;=3),1,IF(AND(MONTH(C502)&gt;=4,MONTH(C502)&lt;=6),2,IF(AND(MONTH(C502)&gt;=7,MONTH(C502)&lt;=9),3,4))))</f>
        <v>2</v>
      </c>
      <c r="D503" s="94"/>
      <c r="E503" s="67" t="s">
        <v>2418</v>
      </c>
      <c r="F503" s="81" t="s">
        <v>11112</v>
      </c>
      <c r="G503" s="45"/>
      <c r="H503" s="45"/>
      <c r="I503" s="45"/>
      <c r="J503" s="45"/>
    </row>
    <row r="504" spans="1:10" ht="14.1" customHeight="1" thickBot="1" x14ac:dyDescent="0.25">
      <c r="A504" s="94"/>
      <c r="B504" s="67" t="s">
        <v>12943</v>
      </c>
      <c r="C504" s="76">
        <v>44690</v>
      </c>
      <c r="D504" s="94"/>
      <c r="E504" s="67" t="s">
        <v>3074</v>
      </c>
      <c r="F504" s="81" t="s">
        <v>11112</v>
      </c>
      <c r="G504" s="45"/>
      <c r="H504" s="45"/>
      <c r="I504" s="45"/>
      <c r="J504" s="45"/>
    </row>
    <row r="505" spans="1:10" ht="14.1" customHeight="1" thickBot="1" x14ac:dyDescent="0.25">
      <c r="A505" s="94"/>
      <c r="B505" s="67" t="s">
        <v>1786</v>
      </c>
      <c r="C505" s="86">
        <f>IF(C504="","",IF(AND(MONTH(C504)&gt;=1,MONTH(C504)&lt;=3),1,IF(AND(MONTH(C504)&gt;=4,MONTH(C504)&lt;=6),2,IF(AND(MONTH(C504)&gt;=7,MONTH(C504)&lt;=9),3,4))))</f>
        <v>2</v>
      </c>
      <c r="D505" s="94"/>
      <c r="E505" s="67" t="s">
        <v>13193</v>
      </c>
      <c r="F505" s="81" t="s">
        <v>11112</v>
      </c>
      <c r="G505" s="45"/>
      <c r="H505" s="45"/>
      <c r="I505" s="45"/>
      <c r="J505" s="45"/>
    </row>
    <row r="506" spans="1:10" ht="14.1" customHeight="1" thickBot="1" x14ac:dyDescent="0.25">
      <c r="A506" s="45"/>
      <c r="B506" s="45"/>
      <c r="C506" s="45"/>
      <c r="D506" s="45"/>
      <c r="E506" s="45"/>
      <c r="F506" s="45"/>
      <c r="G506" s="45"/>
      <c r="H506" s="45"/>
      <c r="I506" s="45"/>
      <c r="J506" s="45"/>
    </row>
    <row r="507" spans="1:10" ht="14.1" customHeight="1" thickBot="1" x14ac:dyDescent="0.25">
      <c r="A507" s="72" t="s">
        <v>15735</v>
      </c>
      <c r="B507" s="72" t="s">
        <v>16146</v>
      </c>
      <c r="C507" s="72" t="s">
        <v>15641</v>
      </c>
      <c r="D507" s="72" t="s">
        <v>15251</v>
      </c>
      <c r="E507" s="72" t="s">
        <v>6933</v>
      </c>
      <c r="F507" s="72" t="s">
        <v>15280</v>
      </c>
      <c r="G507" s="45"/>
      <c r="H507" s="45"/>
      <c r="I507" s="45"/>
      <c r="J507" s="45"/>
    </row>
    <row r="508" spans="1:10" ht="13.5" customHeight="1" x14ac:dyDescent="0.2">
      <c r="A508" s="82">
        <v>72101902</v>
      </c>
      <c r="B508" s="69" t="str">
        <f ca="1">IFERROR(INDEX(UNSPSCDes,MATCH(INDIRECT(ADDRESS(ROW(),COLUMN()-1,4)),UNSPSCCode,0)),"")</f>
        <v>Enyesado o pirca</v>
      </c>
      <c r="C508" s="82" t="s">
        <v>1449</v>
      </c>
      <c r="D508" s="82">
        <v>1</v>
      </c>
      <c r="E508" s="71">
        <v>25000</v>
      </c>
      <c r="F508" s="70">
        <f ca="1">INDIRECT(ADDRESS(ROW(),COLUMN()-2,4))*INDIRECT(ADDRESS(ROW(),COLUMN()-1,4))</f>
        <v>25000</v>
      </c>
      <c r="G508" s="45"/>
      <c r="H508" s="45"/>
      <c r="I508" s="45"/>
      <c r="J508" s="45"/>
    </row>
    <row r="509" spans="1:10" ht="13.5" customHeight="1" x14ac:dyDescent="0.2">
      <c r="A509" s="82">
        <v>72102001</v>
      </c>
      <c r="B509" s="69" t="str">
        <f ca="1">IFERROR(INDEX(UNSPSCDes,MATCH(INDIRECT(ADDRESS(ROW(),COLUMN()-1,4)),UNSPSCCode,0)),"")</f>
        <v>Calafateo</v>
      </c>
      <c r="C509" s="82" t="s">
        <v>1449</v>
      </c>
      <c r="D509" s="82">
        <v>1</v>
      </c>
      <c r="E509" s="71">
        <v>125000</v>
      </c>
      <c r="F509" s="70">
        <f ca="1">INDIRECT(ADDRESS(ROW(),COLUMN()-2,4))*INDIRECT(ADDRESS(ROW(),COLUMN()-1,4))</f>
        <v>125000</v>
      </c>
      <c r="G509" s="45"/>
      <c r="H509" s="45"/>
      <c r="I509" s="45"/>
      <c r="J509" s="45"/>
    </row>
    <row r="510" spans="1:10" ht="13.5" customHeight="1" x14ac:dyDescent="0.2">
      <c r="A510" s="82">
        <v>72101601</v>
      </c>
      <c r="B510" s="69" t="str">
        <f ca="1">IFERROR(INDEX(UNSPSCDes,MATCH(INDIRECT(ADDRESS(ROW(),COLUMN()-1,4)),UNSPSCCode,0)),"")</f>
        <v>Instalación o reparación de techos</v>
      </c>
      <c r="C510" s="82" t="s">
        <v>1449</v>
      </c>
      <c r="D510" s="82">
        <v>1</v>
      </c>
      <c r="E510" s="71">
        <v>25000</v>
      </c>
      <c r="F510" s="70">
        <f ca="1">INDIRECT(ADDRESS(ROW(),COLUMN()-2,4))*INDIRECT(ADDRESS(ROW(),COLUMN()-1,4))</f>
        <v>25000</v>
      </c>
      <c r="G510" s="45"/>
      <c r="H510" s="45"/>
      <c r="I510" s="45"/>
      <c r="J510" s="45"/>
    </row>
    <row r="511" spans="1:10" ht="13.5" customHeight="1" x14ac:dyDescent="0.2">
      <c r="A511" s="82">
        <v>72102201</v>
      </c>
      <c r="B511" s="69" t="str">
        <f ca="1">IFERROR(INDEX(UNSPSCDes,MATCH(INDIRECT(ADDRESS(ROW(),COLUMN()-1,4)),UNSPSCCode,0)),"")</f>
        <v>Instalación o servicio de sistemas de energía eléctrica</v>
      </c>
      <c r="C511" s="82" t="s">
        <v>1449</v>
      </c>
      <c r="D511" s="82">
        <v>1</v>
      </c>
      <c r="E511" s="71">
        <v>6250</v>
      </c>
      <c r="F511" s="70">
        <f ca="1">INDIRECT(ADDRESS(ROW(),COLUMN()-2,4))*INDIRECT(ADDRESS(ROW(),COLUMN()-1,4))</f>
        <v>6250</v>
      </c>
      <c r="G511" s="45"/>
      <c r="H511" s="45"/>
      <c r="I511" s="45"/>
      <c r="J511" s="45"/>
    </row>
    <row r="512" spans="1:10" ht="13.5" customHeight="1" x14ac:dyDescent="0.2">
      <c r="A512" s="82">
        <v>72102401</v>
      </c>
      <c r="B512" s="69" t="str">
        <f ca="1">IFERROR(INDEX(UNSPSCDes,MATCH(INDIRECT(ADDRESS(ROW(),COLUMN()-1,4)),UNSPSCCode,0)),"")</f>
        <v>Servicios de pintura de exteriores</v>
      </c>
      <c r="C512" s="82" t="s">
        <v>1449</v>
      </c>
      <c r="D512" s="82">
        <v>1</v>
      </c>
      <c r="E512" s="71">
        <v>6250</v>
      </c>
      <c r="F512" s="70">
        <f ca="1">INDIRECT(ADDRESS(ROW(),COLUMN()-2,4))*INDIRECT(ADDRESS(ROW(),COLUMN()-1,4))</f>
        <v>6250</v>
      </c>
      <c r="G512" s="45"/>
      <c r="H512" s="45"/>
      <c r="I512" s="45"/>
      <c r="J512" s="45"/>
    </row>
    <row r="513" spans="1:10" ht="14.1" customHeight="1" x14ac:dyDescent="0.2">
      <c r="A513" s="45"/>
      <c r="B513" s="45"/>
      <c r="C513" s="45"/>
      <c r="D513" s="45"/>
      <c r="E513" s="73" t="s">
        <v>12551</v>
      </c>
      <c r="F513" s="74">
        <f ca="1">SUM(Table320[MONTO TOTAL ESTIMADO])</f>
        <v>187500</v>
      </c>
      <c r="G513" s="45"/>
      <c r="H513" s="45" t="str">
        <f>C501</f>
        <v>Servicios</v>
      </c>
      <c r="I513" s="45" t="str">
        <f>E501</f>
        <v>No</v>
      </c>
      <c r="J513" s="45" t="str">
        <f>D501</f>
        <v>Compras Menores</v>
      </c>
    </row>
    <row r="514" spans="1:10" ht="14.1" customHeight="1" thickBot="1" x14ac:dyDescent="0.3"/>
    <row r="515" spans="1:10" ht="33.75" customHeight="1" thickBot="1" x14ac:dyDescent="0.25">
      <c r="A515" s="64" t="s">
        <v>16382</v>
      </c>
      <c r="B515" s="64" t="s">
        <v>161</v>
      </c>
      <c r="C515" s="64" t="s">
        <v>11725</v>
      </c>
      <c r="D515" s="64" t="s">
        <v>14378</v>
      </c>
      <c r="E515" s="64" t="s">
        <v>10962</v>
      </c>
      <c r="F515" s="64" t="s">
        <v>11095</v>
      </c>
      <c r="G515" s="45"/>
      <c r="H515" s="45"/>
      <c r="I515" s="45"/>
      <c r="J515" s="45"/>
    </row>
    <row r="516" spans="1:10" ht="14.1" customHeight="1" thickBot="1" x14ac:dyDescent="0.25">
      <c r="A516" s="66" t="s">
        <v>18840</v>
      </c>
      <c r="B516" s="66" t="s">
        <v>18839</v>
      </c>
      <c r="C516" s="66" t="s">
        <v>6799</v>
      </c>
      <c r="D516" s="66" t="s">
        <v>17483</v>
      </c>
      <c r="E516" s="66" t="s">
        <v>17854</v>
      </c>
      <c r="F516" s="66" t="s">
        <v>18834</v>
      </c>
      <c r="G516" s="45"/>
      <c r="H516" s="45"/>
      <c r="I516" s="45"/>
      <c r="J516" s="45"/>
    </row>
    <row r="517" spans="1:10" ht="14.1" customHeight="1" thickBot="1" x14ac:dyDescent="0.25">
      <c r="A517" s="93" t="s">
        <v>14828</v>
      </c>
      <c r="B517" s="67" t="s">
        <v>8529</v>
      </c>
      <c r="C517" s="76">
        <v>44782</v>
      </c>
      <c r="D517" s="93" t="s">
        <v>9386</v>
      </c>
      <c r="E517" s="67" t="s">
        <v>13094</v>
      </c>
      <c r="F517" s="81" t="s">
        <v>3081</v>
      </c>
      <c r="G517" s="45"/>
      <c r="H517" s="45"/>
      <c r="I517" s="45"/>
      <c r="J517" s="45"/>
    </row>
    <row r="518" spans="1:10" ht="14.1" customHeight="1" thickBot="1" x14ac:dyDescent="0.25">
      <c r="A518" s="94"/>
      <c r="B518" s="67" t="s">
        <v>1786</v>
      </c>
      <c r="C518" s="86">
        <f>IF(C517="","",IF(AND(MONTH(C517)&gt;=1,MONTH(C517)&lt;=3),1,IF(AND(MONTH(C517)&gt;=4,MONTH(C517)&lt;=6),2,IF(AND(MONTH(C517)&gt;=7,MONTH(C517)&lt;=9),3,4))))</f>
        <v>3</v>
      </c>
      <c r="D518" s="94"/>
      <c r="E518" s="67" t="s">
        <v>2418</v>
      </c>
      <c r="F518" s="81" t="s">
        <v>11112</v>
      </c>
      <c r="G518" s="45"/>
      <c r="H518" s="45"/>
      <c r="I518" s="45"/>
      <c r="J518" s="45"/>
    </row>
    <row r="519" spans="1:10" ht="14.1" customHeight="1" thickBot="1" x14ac:dyDescent="0.25">
      <c r="A519" s="94"/>
      <c r="B519" s="67" t="s">
        <v>12943</v>
      </c>
      <c r="C519" s="76">
        <v>44789</v>
      </c>
      <c r="D519" s="94"/>
      <c r="E519" s="67" t="s">
        <v>3074</v>
      </c>
      <c r="F519" s="81" t="s">
        <v>11112</v>
      </c>
      <c r="G519" s="45"/>
      <c r="H519" s="45"/>
      <c r="I519" s="45"/>
      <c r="J519" s="45"/>
    </row>
    <row r="520" spans="1:10" ht="14.1" customHeight="1" thickBot="1" x14ac:dyDescent="0.25">
      <c r="A520" s="94"/>
      <c r="B520" s="67" t="s">
        <v>1786</v>
      </c>
      <c r="C520" s="86">
        <f>IF(C519="","",IF(AND(MONTH(C519)&gt;=1,MONTH(C519)&lt;=3),1,IF(AND(MONTH(C519)&gt;=4,MONTH(C519)&lt;=6),2,IF(AND(MONTH(C519)&gt;=7,MONTH(C519)&lt;=9),3,4))))</f>
        <v>3</v>
      </c>
      <c r="D520" s="94"/>
      <c r="E520" s="67" t="s">
        <v>13193</v>
      </c>
      <c r="F520" s="81" t="s">
        <v>11112</v>
      </c>
      <c r="G520" s="45"/>
      <c r="H520" s="45"/>
      <c r="I520" s="45"/>
      <c r="J520" s="45"/>
    </row>
    <row r="521" spans="1:10" ht="14.1" customHeight="1" thickBot="1" x14ac:dyDescent="0.25">
      <c r="A521" s="45"/>
      <c r="B521" s="45"/>
      <c r="C521" s="45"/>
      <c r="D521" s="45"/>
      <c r="E521" s="45"/>
      <c r="F521" s="45"/>
      <c r="G521" s="45"/>
      <c r="H521" s="45"/>
      <c r="I521" s="45"/>
      <c r="J521" s="45"/>
    </row>
    <row r="522" spans="1:10" ht="14.1" customHeight="1" thickBot="1" x14ac:dyDescent="0.25">
      <c r="A522" s="72" t="s">
        <v>15735</v>
      </c>
      <c r="B522" s="72" t="s">
        <v>16146</v>
      </c>
      <c r="C522" s="72" t="s">
        <v>15641</v>
      </c>
      <c r="D522" s="72" t="s">
        <v>15251</v>
      </c>
      <c r="E522" s="72" t="s">
        <v>6933</v>
      </c>
      <c r="F522" s="72" t="s">
        <v>15280</v>
      </c>
      <c r="G522" s="45"/>
      <c r="H522" s="45"/>
      <c r="I522" s="45"/>
      <c r="J522" s="45"/>
    </row>
    <row r="523" spans="1:10" ht="14.1" customHeight="1" x14ac:dyDescent="0.2">
      <c r="A523" s="82">
        <v>72101902</v>
      </c>
      <c r="B523" s="69" t="str">
        <f ca="1">IFERROR(INDEX(UNSPSCDes,MATCH(INDIRECT(ADDRESS(ROW(),COLUMN()-1,4)),UNSPSCCode,0)),"")</f>
        <v>Enyesado o pirca</v>
      </c>
      <c r="C523" s="82" t="s">
        <v>1449</v>
      </c>
      <c r="D523" s="82">
        <v>1</v>
      </c>
      <c r="E523" s="71">
        <v>25000</v>
      </c>
      <c r="F523" s="70">
        <f ca="1">INDIRECT(ADDRESS(ROW(),COLUMN()-2,4))*INDIRECT(ADDRESS(ROW(),COLUMN()-1,4))</f>
        <v>25000</v>
      </c>
      <c r="G523" s="45"/>
      <c r="H523" s="45"/>
      <c r="I523" s="45"/>
      <c r="J523" s="45"/>
    </row>
    <row r="524" spans="1:10" ht="13.5" customHeight="1" x14ac:dyDescent="0.2">
      <c r="A524" s="82">
        <v>72102001</v>
      </c>
      <c r="B524" s="69" t="str">
        <f ca="1">IFERROR(INDEX(UNSPSCDes,MATCH(INDIRECT(ADDRESS(ROW(),COLUMN()-1,4)),UNSPSCCode,0)),"")</f>
        <v>Calafateo</v>
      </c>
      <c r="C524" s="82" t="s">
        <v>1449</v>
      </c>
      <c r="D524" s="82">
        <v>1</v>
      </c>
      <c r="E524" s="71">
        <v>125000</v>
      </c>
      <c r="F524" s="70">
        <f ca="1">INDIRECT(ADDRESS(ROW(),COLUMN()-2,4))*INDIRECT(ADDRESS(ROW(),COLUMN()-1,4))</f>
        <v>125000</v>
      </c>
      <c r="G524" s="45"/>
      <c r="H524" s="45"/>
      <c r="I524" s="45"/>
      <c r="J524" s="45"/>
    </row>
    <row r="525" spans="1:10" ht="13.5" customHeight="1" x14ac:dyDescent="0.2">
      <c r="A525" s="82">
        <v>72101601</v>
      </c>
      <c r="B525" s="69" t="str">
        <f ca="1">IFERROR(INDEX(UNSPSCDes,MATCH(INDIRECT(ADDRESS(ROW(),COLUMN()-1,4)),UNSPSCCode,0)),"")</f>
        <v>Instalación o reparación de techos</v>
      </c>
      <c r="C525" s="82" t="s">
        <v>1449</v>
      </c>
      <c r="D525" s="82">
        <v>1</v>
      </c>
      <c r="E525" s="71">
        <v>25000</v>
      </c>
      <c r="F525" s="70">
        <f ca="1">INDIRECT(ADDRESS(ROW(),COLUMN()-2,4))*INDIRECT(ADDRESS(ROW(),COLUMN()-1,4))</f>
        <v>25000</v>
      </c>
      <c r="G525" s="45"/>
      <c r="H525" s="45"/>
      <c r="I525" s="45"/>
      <c r="J525" s="45"/>
    </row>
    <row r="526" spans="1:10" ht="13.5" customHeight="1" x14ac:dyDescent="0.2">
      <c r="A526" s="82">
        <v>72102201</v>
      </c>
      <c r="B526" s="69" t="str">
        <f ca="1">IFERROR(INDEX(UNSPSCDes,MATCH(INDIRECT(ADDRESS(ROW(),COLUMN()-1,4)),UNSPSCCode,0)),"")</f>
        <v>Instalación o servicio de sistemas de energía eléctrica</v>
      </c>
      <c r="C526" s="82" t="s">
        <v>1449</v>
      </c>
      <c r="D526" s="82">
        <v>1</v>
      </c>
      <c r="E526" s="71">
        <v>6250</v>
      </c>
      <c r="F526" s="70">
        <f ca="1">INDIRECT(ADDRESS(ROW(),COLUMN()-2,4))*INDIRECT(ADDRESS(ROW(),COLUMN()-1,4))</f>
        <v>6250</v>
      </c>
      <c r="G526" s="45"/>
      <c r="H526" s="45"/>
      <c r="I526" s="45"/>
      <c r="J526" s="45"/>
    </row>
    <row r="527" spans="1:10" ht="13.5" customHeight="1" x14ac:dyDescent="0.2">
      <c r="A527" s="82">
        <v>72102401</v>
      </c>
      <c r="B527" s="69" t="str">
        <f ca="1">IFERROR(INDEX(UNSPSCDes,MATCH(INDIRECT(ADDRESS(ROW(),COLUMN()-1,4)),UNSPSCCode,0)),"")</f>
        <v>Servicios de pintura de exteriores</v>
      </c>
      <c r="C527" s="82" t="s">
        <v>1449</v>
      </c>
      <c r="D527" s="82">
        <v>1</v>
      </c>
      <c r="E527" s="71">
        <v>6250</v>
      </c>
      <c r="F527" s="70">
        <f ca="1">INDIRECT(ADDRESS(ROW(),COLUMN()-2,4))*INDIRECT(ADDRESS(ROW(),COLUMN()-1,4))</f>
        <v>6250</v>
      </c>
      <c r="G527" s="45"/>
      <c r="H527" s="45"/>
      <c r="I527" s="45"/>
      <c r="J527" s="45"/>
    </row>
    <row r="528" spans="1:10" ht="14.1" customHeight="1" x14ac:dyDescent="0.2">
      <c r="A528" s="45"/>
      <c r="B528" s="45"/>
      <c r="C528" s="45"/>
      <c r="D528" s="45"/>
      <c r="E528" s="73" t="s">
        <v>12551</v>
      </c>
      <c r="F528" s="74">
        <f ca="1">SUM(Table321[MONTO TOTAL ESTIMADO])</f>
        <v>187500</v>
      </c>
      <c r="G528" s="45"/>
      <c r="H528" s="45" t="str">
        <f>C516</f>
        <v>Servicios</v>
      </c>
      <c r="I528" s="45" t="str">
        <f>E516</f>
        <v>No</v>
      </c>
      <c r="J528" s="45" t="str">
        <f>D516</f>
        <v>Compras Menores</v>
      </c>
    </row>
    <row r="529" spans="1:10" ht="14.1" customHeight="1" thickBot="1" x14ac:dyDescent="0.3"/>
    <row r="530" spans="1:10" ht="33.75" customHeight="1" thickBot="1" x14ac:dyDescent="0.25">
      <c r="A530" s="64" t="s">
        <v>16382</v>
      </c>
      <c r="B530" s="64" t="s">
        <v>161</v>
      </c>
      <c r="C530" s="64" t="s">
        <v>11725</v>
      </c>
      <c r="D530" s="64" t="s">
        <v>14378</v>
      </c>
      <c r="E530" s="64" t="s">
        <v>10962</v>
      </c>
      <c r="F530" s="64" t="s">
        <v>11095</v>
      </c>
      <c r="G530" s="45"/>
      <c r="H530" s="45"/>
      <c r="I530" s="45"/>
      <c r="J530" s="45"/>
    </row>
    <row r="531" spans="1:10" ht="14.1" customHeight="1" thickBot="1" x14ac:dyDescent="0.25">
      <c r="A531" s="66" t="s">
        <v>18840</v>
      </c>
      <c r="B531" s="66" t="s">
        <v>18839</v>
      </c>
      <c r="C531" s="66" t="s">
        <v>6799</v>
      </c>
      <c r="D531" s="66" t="s">
        <v>17483</v>
      </c>
      <c r="E531" s="66" t="s">
        <v>17854</v>
      </c>
      <c r="F531" s="66" t="s">
        <v>18834</v>
      </c>
      <c r="G531" s="45"/>
      <c r="H531" s="45"/>
      <c r="I531" s="45"/>
      <c r="J531" s="45"/>
    </row>
    <row r="532" spans="1:10" ht="14.1" customHeight="1" thickBot="1" x14ac:dyDescent="0.25">
      <c r="A532" s="93" t="s">
        <v>14828</v>
      </c>
      <c r="B532" s="67" t="s">
        <v>8529</v>
      </c>
      <c r="C532" s="76">
        <v>44874</v>
      </c>
      <c r="D532" s="93" t="s">
        <v>9386</v>
      </c>
      <c r="E532" s="67" t="s">
        <v>13094</v>
      </c>
      <c r="F532" s="81" t="s">
        <v>3081</v>
      </c>
      <c r="G532" s="45"/>
      <c r="H532" s="45"/>
      <c r="I532" s="45"/>
      <c r="J532" s="45"/>
    </row>
    <row r="533" spans="1:10" ht="14.1" customHeight="1" thickBot="1" x14ac:dyDescent="0.25">
      <c r="A533" s="94"/>
      <c r="B533" s="67" t="s">
        <v>1786</v>
      </c>
      <c r="C533" s="86">
        <f>IF(C532="","",IF(AND(MONTH(C532)&gt;=1,MONTH(C532)&lt;=3),1,IF(AND(MONTH(C532)&gt;=4,MONTH(C532)&lt;=6),2,IF(AND(MONTH(C532)&gt;=7,MONTH(C532)&lt;=9),3,4))))</f>
        <v>4</v>
      </c>
      <c r="D533" s="94"/>
      <c r="E533" s="67" t="s">
        <v>2418</v>
      </c>
      <c r="F533" s="81" t="s">
        <v>11112</v>
      </c>
      <c r="G533" s="45"/>
      <c r="H533" s="45"/>
      <c r="I533" s="45"/>
      <c r="J533" s="45"/>
    </row>
    <row r="534" spans="1:10" ht="14.1" customHeight="1" thickBot="1" x14ac:dyDescent="0.25">
      <c r="A534" s="94"/>
      <c r="B534" s="67" t="s">
        <v>12943</v>
      </c>
      <c r="C534" s="76">
        <v>44881</v>
      </c>
      <c r="D534" s="94"/>
      <c r="E534" s="67" t="s">
        <v>3074</v>
      </c>
      <c r="F534" s="81" t="s">
        <v>11112</v>
      </c>
      <c r="G534" s="45"/>
      <c r="H534" s="45"/>
      <c r="I534" s="45"/>
      <c r="J534" s="45"/>
    </row>
    <row r="535" spans="1:10" ht="14.1" customHeight="1" thickBot="1" x14ac:dyDescent="0.25">
      <c r="A535" s="94"/>
      <c r="B535" s="67" t="s">
        <v>1786</v>
      </c>
      <c r="C535" s="86">
        <f>IF(C534="","",IF(AND(MONTH(C534)&gt;=1,MONTH(C534)&lt;=3),1,IF(AND(MONTH(C534)&gt;=4,MONTH(C534)&lt;=6),2,IF(AND(MONTH(C534)&gt;=7,MONTH(C534)&lt;=9),3,4))))</f>
        <v>4</v>
      </c>
      <c r="D535" s="94"/>
      <c r="E535" s="67" t="s">
        <v>13193</v>
      </c>
      <c r="F535" s="81" t="s">
        <v>11112</v>
      </c>
      <c r="G535" s="45"/>
      <c r="H535" s="45"/>
      <c r="I535" s="45"/>
      <c r="J535" s="45"/>
    </row>
    <row r="536" spans="1:10" ht="14.1" customHeight="1" thickBot="1" x14ac:dyDescent="0.25">
      <c r="A536" s="45"/>
      <c r="B536" s="45"/>
      <c r="C536" s="45"/>
      <c r="D536" s="45"/>
      <c r="E536" s="45"/>
      <c r="F536" s="45"/>
      <c r="G536" s="45"/>
      <c r="H536" s="45"/>
      <c r="I536" s="45"/>
      <c r="J536" s="45"/>
    </row>
    <row r="537" spans="1:10" ht="14.1" customHeight="1" thickBot="1" x14ac:dyDescent="0.25">
      <c r="A537" s="72" t="s">
        <v>15735</v>
      </c>
      <c r="B537" s="72" t="s">
        <v>16146</v>
      </c>
      <c r="C537" s="72" t="s">
        <v>15641</v>
      </c>
      <c r="D537" s="72" t="s">
        <v>15251</v>
      </c>
      <c r="E537" s="72" t="s">
        <v>6933</v>
      </c>
      <c r="F537" s="72" t="s">
        <v>15280</v>
      </c>
      <c r="G537" s="45"/>
      <c r="H537" s="45"/>
      <c r="I537" s="45"/>
      <c r="J537" s="45"/>
    </row>
    <row r="538" spans="1:10" ht="14.1" customHeight="1" x14ac:dyDescent="0.2">
      <c r="A538" s="82">
        <v>72101902</v>
      </c>
      <c r="B538" s="69" t="str">
        <f ca="1">IFERROR(INDEX(UNSPSCDes,MATCH(INDIRECT(ADDRESS(ROW(),COLUMN()-1,4)),UNSPSCCode,0)),"")</f>
        <v>Enyesado o pirca</v>
      </c>
      <c r="C538" s="82" t="s">
        <v>1449</v>
      </c>
      <c r="D538" s="82">
        <v>1</v>
      </c>
      <c r="E538" s="71">
        <v>25000</v>
      </c>
      <c r="F538" s="70">
        <f ca="1">INDIRECT(ADDRESS(ROW(),COLUMN()-2,4))*INDIRECT(ADDRESS(ROW(),COLUMN()-1,4))</f>
        <v>25000</v>
      </c>
      <c r="G538" s="45"/>
      <c r="H538" s="45"/>
      <c r="I538" s="45"/>
      <c r="J538" s="45"/>
    </row>
    <row r="539" spans="1:10" ht="13.5" customHeight="1" x14ac:dyDescent="0.2">
      <c r="A539" s="82">
        <v>72102001</v>
      </c>
      <c r="B539" s="69" t="str">
        <f ca="1">IFERROR(INDEX(UNSPSCDes,MATCH(INDIRECT(ADDRESS(ROW(),COLUMN()-1,4)),UNSPSCCode,0)),"")</f>
        <v>Calafateo</v>
      </c>
      <c r="C539" s="82" t="s">
        <v>1449</v>
      </c>
      <c r="D539" s="82">
        <v>1</v>
      </c>
      <c r="E539" s="71">
        <v>125000</v>
      </c>
      <c r="F539" s="70">
        <f ca="1">INDIRECT(ADDRESS(ROW(),COLUMN()-2,4))*INDIRECT(ADDRESS(ROW(),COLUMN()-1,4))</f>
        <v>125000</v>
      </c>
      <c r="G539" s="45"/>
      <c r="H539" s="45"/>
      <c r="I539" s="45"/>
      <c r="J539" s="45"/>
    </row>
    <row r="540" spans="1:10" ht="13.5" customHeight="1" x14ac:dyDescent="0.2">
      <c r="A540" s="82">
        <v>72101601</v>
      </c>
      <c r="B540" s="69" t="str">
        <f ca="1">IFERROR(INDEX(UNSPSCDes,MATCH(INDIRECT(ADDRESS(ROW(),COLUMN()-1,4)),UNSPSCCode,0)),"")</f>
        <v>Instalación o reparación de techos</v>
      </c>
      <c r="C540" s="82" t="s">
        <v>1449</v>
      </c>
      <c r="D540" s="82">
        <v>1</v>
      </c>
      <c r="E540" s="71">
        <v>25000</v>
      </c>
      <c r="F540" s="70">
        <f ca="1">INDIRECT(ADDRESS(ROW(),COLUMN()-2,4))*INDIRECT(ADDRESS(ROW(),COLUMN()-1,4))</f>
        <v>25000</v>
      </c>
      <c r="G540" s="45"/>
      <c r="H540" s="45"/>
      <c r="I540" s="45"/>
      <c r="J540" s="45"/>
    </row>
    <row r="541" spans="1:10" ht="13.5" customHeight="1" x14ac:dyDescent="0.2">
      <c r="A541" s="82">
        <v>72102201</v>
      </c>
      <c r="B541" s="69" t="str">
        <f ca="1">IFERROR(INDEX(UNSPSCDes,MATCH(INDIRECT(ADDRESS(ROW(),COLUMN()-1,4)),UNSPSCCode,0)),"")</f>
        <v>Instalación o servicio de sistemas de energía eléctrica</v>
      </c>
      <c r="C541" s="82" t="s">
        <v>1449</v>
      </c>
      <c r="D541" s="82">
        <v>1</v>
      </c>
      <c r="E541" s="71">
        <v>6250</v>
      </c>
      <c r="F541" s="70">
        <f ca="1">INDIRECT(ADDRESS(ROW(),COLUMN()-2,4))*INDIRECT(ADDRESS(ROW(),COLUMN()-1,4))</f>
        <v>6250</v>
      </c>
      <c r="G541" s="45"/>
      <c r="H541" s="45"/>
      <c r="I541" s="45"/>
      <c r="J541" s="45"/>
    </row>
    <row r="542" spans="1:10" ht="13.5" customHeight="1" x14ac:dyDescent="0.2">
      <c r="A542" s="82">
        <v>72102401</v>
      </c>
      <c r="B542" s="69" t="str">
        <f ca="1">IFERROR(INDEX(UNSPSCDes,MATCH(INDIRECT(ADDRESS(ROW(),COLUMN()-1,4)),UNSPSCCode,0)),"")</f>
        <v>Servicios de pintura de exteriores</v>
      </c>
      <c r="C542" s="82" t="s">
        <v>1449</v>
      </c>
      <c r="D542" s="82">
        <v>1</v>
      </c>
      <c r="E542" s="71">
        <v>6250</v>
      </c>
      <c r="F542" s="70">
        <f ca="1">INDIRECT(ADDRESS(ROW(),COLUMN()-2,4))*INDIRECT(ADDRESS(ROW(),COLUMN()-1,4))</f>
        <v>6250</v>
      </c>
      <c r="G542" s="45"/>
      <c r="H542" s="45"/>
      <c r="I542" s="45"/>
      <c r="J542" s="45"/>
    </row>
    <row r="543" spans="1:10" ht="14.1" customHeight="1" x14ac:dyDescent="0.2">
      <c r="A543" s="45"/>
      <c r="B543" s="45"/>
      <c r="C543" s="45"/>
      <c r="D543" s="45"/>
      <c r="E543" s="73" t="s">
        <v>12551</v>
      </c>
      <c r="F543" s="74">
        <f ca="1">SUM(Table322[MONTO TOTAL ESTIMADO])</f>
        <v>187500</v>
      </c>
      <c r="G543" s="45"/>
      <c r="H543" s="45" t="str">
        <f>C531</f>
        <v>Servicios</v>
      </c>
      <c r="I543" s="45" t="str">
        <f>E531</f>
        <v>No</v>
      </c>
      <c r="J543" s="45" t="str">
        <f>D531</f>
        <v>Compras Menores</v>
      </c>
    </row>
    <row r="544" spans="1:10" ht="14.1" customHeight="1" thickBot="1" x14ac:dyDescent="0.3"/>
    <row r="545" spans="1:10" ht="33.75" customHeight="1" thickBot="1" x14ac:dyDescent="0.25">
      <c r="A545" s="64" t="s">
        <v>16382</v>
      </c>
      <c r="B545" s="64" t="s">
        <v>161</v>
      </c>
      <c r="C545" s="64" t="s">
        <v>11725</v>
      </c>
      <c r="D545" s="64" t="s">
        <v>14378</v>
      </c>
      <c r="E545" s="64" t="s">
        <v>10962</v>
      </c>
      <c r="F545" s="64" t="s">
        <v>11095</v>
      </c>
      <c r="G545" s="45"/>
      <c r="H545" s="45"/>
      <c r="I545" s="45"/>
      <c r="J545" s="45"/>
    </row>
    <row r="546" spans="1:10" ht="13.5" customHeight="1" thickBot="1" x14ac:dyDescent="0.25">
      <c r="A546" s="66" t="s">
        <v>18841</v>
      </c>
      <c r="B546" s="66" t="s">
        <v>18842</v>
      </c>
      <c r="C546" s="66" t="s">
        <v>6799</v>
      </c>
      <c r="D546" s="66" t="s">
        <v>10171</v>
      </c>
      <c r="E546" s="66" t="s">
        <v>17854</v>
      </c>
      <c r="F546" s="66" t="s">
        <v>18834</v>
      </c>
      <c r="G546" s="45"/>
      <c r="H546" s="45"/>
      <c r="I546" s="45"/>
      <c r="J546" s="45"/>
    </row>
    <row r="547" spans="1:10" ht="14.1" customHeight="1" thickBot="1" x14ac:dyDescent="0.25">
      <c r="A547" s="93" t="s">
        <v>14828</v>
      </c>
      <c r="B547" s="67" t="s">
        <v>8529</v>
      </c>
      <c r="C547" s="76">
        <v>44593</v>
      </c>
      <c r="D547" s="93" t="s">
        <v>9386</v>
      </c>
      <c r="E547" s="67" t="s">
        <v>13094</v>
      </c>
      <c r="F547" s="81" t="s">
        <v>3081</v>
      </c>
      <c r="G547" s="45"/>
      <c r="H547" s="45"/>
      <c r="I547" s="45"/>
      <c r="J547" s="45"/>
    </row>
    <row r="548" spans="1:10" ht="14.1" customHeight="1" thickBot="1" x14ac:dyDescent="0.25">
      <c r="A548" s="94"/>
      <c r="B548" s="67" t="s">
        <v>1786</v>
      </c>
      <c r="C548" s="86">
        <f>IF(C547="","",IF(AND(MONTH(C547)&gt;=1,MONTH(C547)&lt;=3),1,IF(AND(MONTH(C547)&gt;=4,MONTH(C547)&lt;=6),2,IF(AND(MONTH(C547)&gt;=7,MONTH(C547)&lt;=9),3,4))))</f>
        <v>1</v>
      </c>
      <c r="D548" s="94"/>
      <c r="E548" s="67" t="s">
        <v>2418</v>
      </c>
      <c r="F548" s="81" t="s">
        <v>11112</v>
      </c>
      <c r="G548" s="45"/>
      <c r="H548" s="45"/>
      <c r="I548" s="45"/>
      <c r="J548" s="45"/>
    </row>
    <row r="549" spans="1:10" ht="14.1" customHeight="1" thickBot="1" x14ac:dyDescent="0.25">
      <c r="A549" s="94"/>
      <c r="B549" s="67" t="s">
        <v>12943</v>
      </c>
      <c r="C549" s="76">
        <v>44600</v>
      </c>
      <c r="D549" s="94"/>
      <c r="E549" s="67" t="s">
        <v>3074</v>
      </c>
      <c r="F549" s="81" t="s">
        <v>11112</v>
      </c>
      <c r="G549" s="45"/>
      <c r="H549" s="45"/>
      <c r="I549" s="45"/>
      <c r="J549" s="45"/>
    </row>
    <row r="550" spans="1:10" ht="14.1" customHeight="1" thickBot="1" x14ac:dyDescent="0.25">
      <c r="A550" s="94"/>
      <c r="B550" s="67" t="s">
        <v>1786</v>
      </c>
      <c r="C550" s="86">
        <f>IF(C549="","",IF(AND(MONTH(C549)&gt;=1,MONTH(C549)&lt;=3),1,IF(AND(MONTH(C549)&gt;=4,MONTH(C549)&lt;=6),2,IF(AND(MONTH(C549)&gt;=7,MONTH(C549)&lt;=9),3,4))))</f>
        <v>1</v>
      </c>
      <c r="D550" s="94"/>
      <c r="E550" s="67" t="s">
        <v>13193</v>
      </c>
      <c r="F550" s="81" t="s">
        <v>11112</v>
      </c>
      <c r="G550" s="45"/>
      <c r="H550" s="45"/>
      <c r="I550" s="45"/>
      <c r="J550" s="45"/>
    </row>
    <row r="551" spans="1:10" ht="14.1" customHeight="1" thickBot="1" x14ac:dyDescent="0.25">
      <c r="A551" s="45"/>
      <c r="B551" s="45"/>
      <c r="C551" s="45"/>
      <c r="D551" s="45"/>
      <c r="E551" s="45"/>
      <c r="F551" s="45"/>
      <c r="G551" s="45"/>
      <c r="H551" s="45"/>
      <c r="I551" s="45"/>
      <c r="J551" s="45"/>
    </row>
    <row r="552" spans="1:10" ht="14.1" customHeight="1" thickBot="1" x14ac:dyDescent="0.25">
      <c r="A552" s="72" t="s">
        <v>15735</v>
      </c>
      <c r="B552" s="72" t="s">
        <v>16146</v>
      </c>
      <c r="C552" s="72" t="s">
        <v>15641</v>
      </c>
      <c r="D552" s="72" t="s">
        <v>15251</v>
      </c>
      <c r="E552" s="72" t="s">
        <v>6933</v>
      </c>
      <c r="F552" s="72" t="s">
        <v>15280</v>
      </c>
      <c r="G552" s="45"/>
      <c r="H552" s="45"/>
      <c r="I552" s="45"/>
      <c r="J552" s="45"/>
    </row>
    <row r="553" spans="1:10" ht="27" customHeight="1" x14ac:dyDescent="0.2">
      <c r="A553" s="82">
        <v>78180103</v>
      </c>
      <c r="B553" s="69" t="str">
        <f t="shared" ref="B553:B558" ca="1" si="26">IFERROR(INDEX(UNSPSCDes,MATCH(INDIRECT(ADDRESS(ROW(),COLUMN()-1,4)),UNSPSCCode,0)),"")</f>
        <v>Servicios de cambio de fluidos de aceite o de la transmisión</v>
      </c>
      <c r="C553" s="82" t="s">
        <v>1449</v>
      </c>
      <c r="D553" s="82">
        <v>1</v>
      </c>
      <c r="E553" s="71">
        <v>13000</v>
      </c>
      <c r="F553" s="70">
        <f t="shared" ref="F553:F558" ca="1" si="27">INDIRECT(ADDRESS(ROW(),COLUMN()-2,4))*INDIRECT(ADDRESS(ROW(),COLUMN()-1,4))</f>
        <v>13000</v>
      </c>
      <c r="G553" s="45"/>
      <c r="H553" s="45"/>
      <c r="I553" s="45"/>
      <c r="J553" s="45"/>
    </row>
    <row r="554" spans="1:10" ht="27" customHeight="1" x14ac:dyDescent="0.2">
      <c r="A554" s="82">
        <v>78180103</v>
      </c>
      <c r="B554" s="69" t="str">
        <f t="shared" ca="1" si="26"/>
        <v>Servicios de cambio de fluidos de aceite o de la transmisión</v>
      </c>
      <c r="C554" s="82" t="s">
        <v>1449</v>
      </c>
      <c r="D554" s="82">
        <v>1</v>
      </c>
      <c r="E554" s="71">
        <v>12000</v>
      </c>
      <c r="F554" s="70">
        <f t="shared" ca="1" si="27"/>
        <v>12000</v>
      </c>
      <c r="G554" s="45"/>
      <c r="H554" s="45"/>
      <c r="I554" s="45"/>
      <c r="J554" s="45"/>
    </row>
    <row r="555" spans="1:10" ht="27" customHeight="1" x14ac:dyDescent="0.2">
      <c r="A555" s="82">
        <v>78180103</v>
      </c>
      <c r="B555" s="69" t="str">
        <f t="shared" ca="1" si="26"/>
        <v>Servicios de cambio de fluidos de aceite o de la transmisión</v>
      </c>
      <c r="C555" s="82" t="s">
        <v>1449</v>
      </c>
      <c r="D555" s="82">
        <v>1</v>
      </c>
      <c r="E555" s="71">
        <v>14000</v>
      </c>
      <c r="F555" s="70">
        <f t="shared" ca="1" si="27"/>
        <v>14000</v>
      </c>
      <c r="G555" s="45"/>
      <c r="H555" s="45"/>
      <c r="I555" s="45"/>
      <c r="J555" s="45"/>
    </row>
    <row r="556" spans="1:10" ht="27" customHeight="1" x14ac:dyDescent="0.2">
      <c r="A556" s="82">
        <v>78180103</v>
      </c>
      <c r="B556" s="69" t="str">
        <f t="shared" ca="1" si="26"/>
        <v>Servicios de cambio de fluidos de aceite o de la transmisión</v>
      </c>
      <c r="C556" s="82" t="s">
        <v>1449</v>
      </c>
      <c r="D556" s="82">
        <v>1</v>
      </c>
      <c r="E556" s="71">
        <v>12500</v>
      </c>
      <c r="F556" s="70">
        <f t="shared" ca="1" si="27"/>
        <v>12500</v>
      </c>
      <c r="G556" s="45"/>
      <c r="H556" s="45"/>
      <c r="I556" s="45"/>
      <c r="J556" s="45"/>
    </row>
    <row r="557" spans="1:10" ht="13.5" customHeight="1" x14ac:dyDescent="0.2">
      <c r="A557" s="82">
        <v>78180101</v>
      </c>
      <c r="B557" s="69" t="str">
        <f t="shared" ca="1" si="26"/>
        <v>Servicios de reparar o pintar la carrocería de vehículos</v>
      </c>
      <c r="C557" s="82" t="s">
        <v>1449</v>
      </c>
      <c r="D557" s="82">
        <v>1</v>
      </c>
      <c r="E557" s="71">
        <v>14000</v>
      </c>
      <c r="F557" s="70">
        <f t="shared" ca="1" si="27"/>
        <v>14000</v>
      </c>
      <c r="G557" s="45"/>
      <c r="H557" s="45"/>
      <c r="I557" s="45"/>
      <c r="J557" s="45"/>
    </row>
    <row r="558" spans="1:10" ht="13.5" customHeight="1" x14ac:dyDescent="0.2">
      <c r="A558" s="82">
        <v>76111801</v>
      </c>
      <c r="B558" s="69" t="str">
        <f t="shared" ca="1" si="26"/>
        <v>Limpieza de carros o barcos</v>
      </c>
      <c r="C558" s="82" t="s">
        <v>1449</v>
      </c>
      <c r="D558" s="82">
        <v>1</v>
      </c>
      <c r="E558" s="71">
        <v>13300</v>
      </c>
      <c r="F558" s="70">
        <f t="shared" ca="1" si="27"/>
        <v>13300</v>
      </c>
      <c r="G558" s="45"/>
      <c r="H558" s="45"/>
      <c r="I558" s="45"/>
      <c r="J558" s="45"/>
    </row>
    <row r="559" spans="1:10" ht="14.1" customHeight="1" x14ac:dyDescent="0.2">
      <c r="A559" s="45"/>
      <c r="B559" s="45"/>
      <c r="C559" s="45"/>
      <c r="D559" s="45"/>
      <c r="E559" s="73" t="s">
        <v>12551</v>
      </c>
      <c r="F559" s="74">
        <f ca="1">SUM(Table324[MONTO TOTAL ESTIMADO])</f>
        <v>78800</v>
      </c>
      <c r="G559" s="45"/>
      <c r="H559" s="45" t="str">
        <f>C546</f>
        <v>Servicios</v>
      </c>
      <c r="I559" s="45" t="str">
        <f>E546</f>
        <v>No</v>
      </c>
      <c r="J559" s="45" t="str">
        <f>D546</f>
        <v>Compras por debajo del Umbral</v>
      </c>
    </row>
    <row r="560" spans="1:10" ht="14.1" customHeight="1" thickBot="1" x14ac:dyDescent="0.3"/>
    <row r="561" spans="1:10" ht="33.75" customHeight="1" thickBot="1" x14ac:dyDescent="0.25">
      <c r="A561" s="64" t="s">
        <v>16382</v>
      </c>
      <c r="B561" s="64" t="s">
        <v>161</v>
      </c>
      <c r="C561" s="64" t="s">
        <v>11725</v>
      </c>
      <c r="D561" s="64" t="s">
        <v>14378</v>
      </c>
      <c r="E561" s="64" t="s">
        <v>10962</v>
      </c>
      <c r="F561" s="64" t="s">
        <v>11095</v>
      </c>
      <c r="G561" s="45"/>
      <c r="H561" s="45"/>
      <c r="I561" s="45"/>
      <c r="J561" s="45"/>
    </row>
    <row r="562" spans="1:10" ht="14.1" customHeight="1" thickBot="1" x14ac:dyDescent="0.25">
      <c r="A562" s="66" t="s">
        <v>18841</v>
      </c>
      <c r="B562" s="66" t="s">
        <v>18842</v>
      </c>
      <c r="C562" s="66" t="s">
        <v>6799</v>
      </c>
      <c r="D562" s="66" t="s">
        <v>10171</v>
      </c>
      <c r="E562" s="66" t="s">
        <v>17854</v>
      </c>
      <c r="F562" s="66" t="s">
        <v>18834</v>
      </c>
      <c r="G562" s="45"/>
      <c r="H562" s="45"/>
      <c r="I562" s="45"/>
      <c r="J562" s="45"/>
    </row>
    <row r="563" spans="1:10" ht="14.1" customHeight="1" thickBot="1" x14ac:dyDescent="0.25">
      <c r="A563" s="93" t="s">
        <v>14828</v>
      </c>
      <c r="B563" s="67" t="s">
        <v>8529</v>
      </c>
      <c r="C563" s="76">
        <v>44683</v>
      </c>
      <c r="D563" s="93" t="s">
        <v>9386</v>
      </c>
      <c r="E563" s="67" t="s">
        <v>13094</v>
      </c>
      <c r="F563" s="81" t="s">
        <v>3081</v>
      </c>
      <c r="G563" s="45"/>
      <c r="H563" s="45"/>
      <c r="I563" s="45"/>
      <c r="J563" s="45"/>
    </row>
    <row r="564" spans="1:10" ht="14.1" customHeight="1" thickBot="1" x14ac:dyDescent="0.25">
      <c r="A564" s="94"/>
      <c r="B564" s="67" t="s">
        <v>1786</v>
      </c>
      <c r="C564" s="86">
        <f>IF(C563="","",IF(AND(MONTH(C563)&gt;=1,MONTH(C563)&lt;=3),1,IF(AND(MONTH(C563)&gt;=4,MONTH(C563)&lt;=6),2,IF(AND(MONTH(C563)&gt;=7,MONTH(C563)&lt;=9),3,4))))</f>
        <v>2</v>
      </c>
      <c r="D564" s="94"/>
      <c r="E564" s="67" t="s">
        <v>2418</v>
      </c>
      <c r="F564" s="81" t="s">
        <v>11112</v>
      </c>
      <c r="G564" s="45"/>
      <c r="H564" s="45"/>
      <c r="I564" s="45"/>
      <c r="J564" s="45"/>
    </row>
    <row r="565" spans="1:10" ht="14.1" customHeight="1" thickBot="1" x14ac:dyDescent="0.25">
      <c r="A565" s="94"/>
      <c r="B565" s="67" t="s">
        <v>12943</v>
      </c>
      <c r="C565" s="76">
        <v>44690</v>
      </c>
      <c r="D565" s="94"/>
      <c r="E565" s="67" t="s">
        <v>3074</v>
      </c>
      <c r="F565" s="81" t="s">
        <v>11112</v>
      </c>
      <c r="G565" s="45"/>
      <c r="H565" s="45"/>
      <c r="I565" s="45"/>
      <c r="J565" s="45"/>
    </row>
    <row r="566" spans="1:10" ht="14.1" customHeight="1" thickBot="1" x14ac:dyDescent="0.25">
      <c r="A566" s="94"/>
      <c r="B566" s="67" t="s">
        <v>1786</v>
      </c>
      <c r="C566" s="86">
        <f>IF(C565="","",IF(AND(MONTH(C565)&gt;=1,MONTH(C565)&lt;=3),1,IF(AND(MONTH(C565)&gt;=4,MONTH(C565)&lt;=6),2,IF(AND(MONTH(C565)&gt;=7,MONTH(C565)&lt;=9),3,4))))</f>
        <v>2</v>
      </c>
      <c r="D566" s="94"/>
      <c r="E566" s="67" t="s">
        <v>13193</v>
      </c>
      <c r="F566" s="81" t="s">
        <v>11112</v>
      </c>
      <c r="G566" s="45"/>
      <c r="H566" s="45"/>
      <c r="I566" s="45"/>
      <c r="J566" s="45"/>
    </row>
    <row r="567" spans="1:10" ht="14.1" customHeight="1" thickBot="1" x14ac:dyDescent="0.25">
      <c r="A567" s="45"/>
      <c r="B567" s="45"/>
      <c r="C567" s="45"/>
      <c r="D567" s="45"/>
      <c r="E567" s="45"/>
      <c r="F567" s="45"/>
      <c r="G567" s="45"/>
      <c r="H567" s="45"/>
      <c r="I567" s="45"/>
      <c r="J567" s="45"/>
    </row>
    <row r="568" spans="1:10" ht="14.1" customHeight="1" thickBot="1" x14ac:dyDescent="0.25">
      <c r="A568" s="72" t="s">
        <v>15735</v>
      </c>
      <c r="B568" s="72" t="s">
        <v>16146</v>
      </c>
      <c r="C568" s="72" t="s">
        <v>15641</v>
      </c>
      <c r="D568" s="72" t="s">
        <v>15251</v>
      </c>
      <c r="E568" s="72" t="s">
        <v>6933</v>
      </c>
      <c r="F568" s="72" t="s">
        <v>15280</v>
      </c>
      <c r="G568" s="45"/>
      <c r="H568" s="45"/>
      <c r="I568" s="45"/>
      <c r="J568" s="45"/>
    </row>
    <row r="569" spans="1:10" ht="27" customHeight="1" x14ac:dyDescent="0.2">
      <c r="A569" s="82">
        <v>78180103</v>
      </c>
      <c r="B569" s="69" t="str">
        <f t="shared" ref="B569:B574" ca="1" si="28">IFERROR(INDEX(UNSPSCDes,MATCH(INDIRECT(ADDRESS(ROW(),COLUMN()-1,4)),UNSPSCCode,0)),"")</f>
        <v>Servicios de cambio de fluidos de aceite o de la transmisión</v>
      </c>
      <c r="C569" s="82" t="s">
        <v>1449</v>
      </c>
      <c r="D569" s="82">
        <v>1</v>
      </c>
      <c r="E569" s="71">
        <v>13000</v>
      </c>
      <c r="F569" s="70">
        <f t="shared" ref="F569:F574" ca="1" si="29">INDIRECT(ADDRESS(ROW(),COLUMN()-2,4))*INDIRECT(ADDRESS(ROW(),COLUMN()-1,4))</f>
        <v>13000</v>
      </c>
      <c r="G569" s="45"/>
      <c r="H569" s="45"/>
      <c r="I569" s="45"/>
      <c r="J569" s="45"/>
    </row>
    <row r="570" spans="1:10" ht="13.5" customHeight="1" x14ac:dyDescent="0.2">
      <c r="A570" s="82">
        <v>78180103</v>
      </c>
      <c r="B570" s="69" t="str">
        <f t="shared" ca="1" si="28"/>
        <v>Servicios de cambio de fluidos de aceite o de la transmisión</v>
      </c>
      <c r="C570" s="82" t="s">
        <v>1449</v>
      </c>
      <c r="D570" s="82">
        <v>1</v>
      </c>
      <c r="E570" s="71">
        <v>12000</v>
      </c>
      <c r="F570" s="70">
        <f t="shared" ca="1" si="29"/>
        <v>12000</v>
      </c>
      <c r="G570" s="45"/>
      <c r="H570" s="45"/>
      <c r="I570" s="45"/>
      <c r="J570" s="45"/>
    </row>
    <row r="571" spans="1:10" ht="13.5" customHeight="1" x14ac:dyDescent="0.2">
      <c r="A571" s="82">
        <v>78180103</v>
      </c>
      <c r="B571" s="69" t="str">
        <f t="shared" ca="1" si="28"/>
        <v>Servicios de cambio de fluidos de aceite o de la transmisión</v>
      </c>
      <c r="C571" s="82" t="s">
        <v>1449</v>
      </c>
      <c r="D571" s="82">
        <v>1</v>
      </c>
      <c r="E571" s="71">
        <v>14000</v>
      </c>
      <c r="F571" s="70">
        <f t="shared" ca="1" si="29"/>
        <v>14000</v>
      </c>
      <c r="G571" s="45"/>
      <c r="H571" s="45"/>
      <c r="I571" s="45"/>
      <c r="J571" s="45"/>
    </row>
    <row r="572" spans="1:10" ht="27" customHeight="1" x14ac:dyDescent="0.2">
      <c r="A572" s="82">
        <v>78180103</v>
      </c>
      <c r="B572" s="69" t="str">
        <f t="shared" ca="1" si="28"/>
        <v>Servicios de cambio de fluidos de aceite o de la transmisión</v>
      </c>
      <c r="C572" s="82" t="s">
        <v>1449</v>
      </c>
      <c r="D572" s="82">
        <v>1</v>
      </c>
      <c r="E572" s="71">
        <v>12500</v>
      </c>
      <c r="F572" s="70">
        <f t="shared" ca="1" si="29"/>
        <v>12500</v>
      </c>
      <c r="G572" s="45"/>
      <c r="H572" s="45"/>
      <c r="I572" s="45"/>
      <c r="J572" s="45"/>
    </row>
    <row r="573" spans="1:10" ht="13.5" customHeight="1" x14ac:dyDescent="0.2">
      <c r="A573" s="82">
        <v>78180101</v>
      </c>
      <c r="B573" s="69" t="str">
        <f t="shared" ca="1" si="28"/>
        <v>Servicios de reparar o pintar la carrocería de vehículos</v>
      </c>
      <c r="C573" s="82" t="s">
        <v>1449</v>
      </c>
      <c r="D573" s="82">
        <v>1</v>
      </c>
      <c r="E573" s="71">
        <v>14000</v>
      </c>
      <c r="F573" s="70">
        <f t="shared" ca="1" si="29"/>
        <v>14000</v>
      </c>
      <c r="G573" s="45"/>
      <c r="H573" s="45"/>
      <c r="I573" s="45"/>
      <c r="J573" s="45"/>
    </row>
    <row r="574" spans="1:10" ht="13.5" customHeight="1" x14ac:dyDescent="0.2">
      <c r="A574" s="82">
        <v>76111801</v>
      </c>
      <c r="B574" s="69" t="str">
        <f t="shared" ca="1" si="28"/>
        <v>Limpieza de carros o barcos</v>
      </c>
      <c r="C574" s="82" t="s">
        <v>1449</v>
      </c>
      <c r="D574" s="82">
        <v>1</v>
      </c>
      <c r="E574" s="71">
        <v>13300</v>
      </c>
      <c r="F574" s="70">
        <f t="shared" ca="1" si="29"/>
        <v>13300</v>
      </c>
      <c r="G574" s="45"/>
      <c r="H574" s="45"/>
      <c r="I574" s="45"/>
      <c r="J574" s="45"/>
    </row>
    <row r="575" spans="1:10" ht="14.1" customHeight="1" x14ac:dyDescent="0.2">
      <c r="A575" s="45"/>
      <c r="B575" s="45"/>
      <c r="C575" s="45"/>
      <c r="D575" s="45"/>
      <c r="E575" s="73" t="s">
        <v>12551</v>
      </c>
      <c r="F575" s="74">
        <f ca="1">SUM(Table325[MONTO TOTAL ESTIMADO])</f>
        <v>78800</v>
      </c>
      <c r="G575" s="45"/>
      <c r="H575" s="45" t="str">
        <f>C562</f>
        <v>Servicios</v>
      </c>
      <c r="I575" s="45" t="str">
        <f>E562</f>
        <v>No</v>
      </c>
      <c r="J575" s="45" t="str">
        <f>D562</f>
        <v>Compras por debajo del Umbral</v>
      </c>
    </row>
    <row r="576" spans="1:10" ht="14.1" customHeight="1" thickBot="1" x14ac:dyDescent="0.3"/>
    <row r="577" spans="1:10" ht="33.75" customHeight="1" thickBot="1" x14ac:dyDescent="0.25">
      <c r="A577" s="64" t="s">
        <v>16382</v>
      </c>
      <c r="B577" s="64" t="s">
        <v>161</v>
      </c>
      <c r="C577" s="64" t="s">
        <v>11725</v>
      </c>
      <c r="D577" s="64" t="s">
        <v>14378</v>
      </c>
      <c r="E577" s="64" t="s">
        <v>10962</v>
      </c>
      <c r="F577" s="64" t="s">
        <v>11095</v>
      </c>
      <c r="G577" s="45"/>
      <c r="H577" s="45"/>
      <c r="I577" s="45"/>
      <c r="J577" s="45"/>
    </row>
    <row r="578" spans="1:10" ht="14.1" customHeight="1" thickBot="1" x14ac:dyDescent="0.25">
      <c r="A578" s="66" t="s">
        <v>18841</v>
      </c>
      <c r="B578" s="66" t="s">
        <v>18842</v>
      </c>
      <c r="C578" s="66" t="s">
        <v>6799</v>
      </c>
      <c r="D578" s="66" t="s">
        <v>10171</v>
      </c>
      <c r="E578" s="66" t="s">
        <v>17854</v>
      </c>
      <c r="F578" s="66" t="s">
        <v>18834</v>
      </c>
      <c r="G578" s="45"/>
      <c r="H578" s="45"/>
      <c r="I578" s="45"/>
      <c r="J578" s="45"/>
    </row>
    <row r="579" spans="1:10" ht="14.1" customHeight="1" thickBot="1" x14ac:dyDescent="0.25">
      <c r="A579" s="93" t="s">
        <v>14828</v>
      </c>
      <c r="B579" s="67" t="s">
        <v>8529</v>
      </c>
      <c r="C579" s="76">
        <v>44782</v>
      </c>
      <c r="D579" s="93" t="s">
        <v>9386</v>
      </c>
      <c r="E579" s="67" t="s">
        <v>13094</v>
      </c>
      <c r="F579" s="81" t="s">
        <v>3081</v>
      </c>
      <c r="G579" s="45"/>
      <c r="H579" s="45"/>
      <c r="I579" s="45"/>
      <c r="J579" s="45"/>
    </row>
    <row r="580" spans="1:10" ht="14.1" customHeight="1" thickBot="1" x14ac:dyDescent="0.25">
      <c r="A580" s="94"/>
      <c r="B580" s="67" t="s">
        <v>1786</v>
      </c>
      <c r="C580" s="86">
        <f>IF(C579="","",IF(AND(MONTH(C579)&gt;=1,MONTH(C579)&lt;=3),1,IF(AND(MONTH(C579)&gt;=4,MONTH(C579)&lt;=6),2,IF(AND(MONTH(C579)&gt;=7,MONTH(C579)&lt;=9),3,4))))</f>
        <v>3</v>
      </c>
      <c r="D580" s="94"/>
      <c r="E580" s="67" t="s">
        <v>2418</v>
      </c>
      <c r="F580" s="81" t="s">
        <v>11112</v>
      </c>
      <c r="G580" s="45"/>
      <c r="H580" s="45"/>
      <c r="I580" s="45"/>
      <c r="J580" s="45"/>
    </row>
    <row r="581" spans="1:10" ht="14.1" customHeight="1" thickBot="1" x14ac:dyDescent="0.25">
      <c r="A581" s="94"/>
      <c r="B581" s="67" t="s">
        <v>12943</v>
      </c>
      <c r="C581" s="76">
        <v>44789</v>
      </c>
      <c r="D581" s="94"/>
      <c r="E581" s="67" t="s">
        <v>3074</v>
      </c>
      <c r="F581" s="81" t="s">
        <v>11112</v>
      </c>
      <c r="G581" s="45"/>
      <c r="H581" s="45"/>
      <c r="I581" s="45"/>
      <c r="J581" s="45"/>
    </row>
    <row r="582" spans="1:10" ht="14.1" customHeight="1" thickBot="1" x14ac:dyDescent="0.25">
      <c r="A582" s="94"/>
      <c r="B582" s="67" t="s">
        <v>1786</v>
      </c>
      <c r="C582" s="86">
        <f>IF(C581="","",IF(AND(MONTH(C581)&gt;=1,MONTH(C581)&lt;=3),1,IF(AND(MONTH(C581)&gt;=4,MONTH(C581)&lt;=6),2,IF(AND(MONTH(C581)&gt;=7,MONTH(C581)&lt;=9),3,4))))</f>
        <v>3</v>
      </c>
      <c r="D582" s="94"/>
      <c r="E582" s="67" t="s">
        <v>13193</v>
      </c>
      <c r="F582" s="81" t="s">
        <v>11112</v>
      </c>
      <c r="G582" s="45"/>
      <c r="H582" s="45"/>
      <c r="I582" s="45"/>
      <c r="J582" s="45"/>
    </row>
    <row r="583" spans="1:10" ht="14.1" customHeight="1" thickBot="1" x14ac:dyDescent="0.25">
      <c r="A583" s="45"/>
      <c r="B583" s="45"/>
      <c r="C583" s="45"/>
      <c r="D583" s="45"/>
      <c r="E583" s="45"/>
      <c r="F583" s="45"/>
      <c r="G583" s="45"/>
      <c r="H583" s="45"/>
      <c r="I583" s="45"/>
      <c r="J583" s="45"/>
    </row>
    <row r="584" spans="1:10" ht="14.1" customHeight="1" thickBot="1" x14ac:dyDescent="0.25">
      <c r="A584" s="72" t="s">
        <v>15735</v>
      </c>
      <c r="B584" s="72" t="s">
        <v>16146</v>
      </c>
      <c r="C584" s="72" t="s">
        <v>15641</v>
      </c>
      <c r="D584" s="72" t="s">
        <v>15251</v>
      </c>
      <c r="E584" s="72" t="s">
        <v>6933</v>
      </c>
      <c r="F584" s="72" t="s">
        <v>15280</v>
      </c>
      <c r="G584" s="45"/>
      <c r="H584" s="45"/>
      <c r="I584" s="45"/>
      <c r="J584" s="45"/>
    </row>
    <row r="585" spans="1:10" ht="27" customHeight="1" x14ac:dyDescent="0.2">
      <c r="A585" s="82">
        <v>78180103</v>
      </c>
      <c r="B585" s="69" t="str">
        <f t="shared" ref="B585:B590" ca="1" si="30">IFERROR(INDEX(UNSPSCDes,MATCH(INDIRECT(ADDRESS(ROW(),COLUMN()-1,4)),UNSPSCCode,0)),"")</f>
        <v>Servicios de cambio de fluidos de aceite o de la transmisión</v>
      </c>
      <c r="C585" s="82" t="s">
        <v>1449</v>
      </c>
      <c r="D585" s="82">
        <v>1</v>
      </c>
      <c r="E585" s="71">
        <v>13000</v>
      </c>
      <c r="F585" s="70">
        <f t="shared" ref="F585:F590" ca="1" si="31">INDIRECT(ADDRESS(ROW(),COLUMN()-2,4))*INDIRECT(ADDRESS(ROW(),COLUMN()-1,4))</f>
        <v>13000</v>
      </c>
      <c r="G585" s="45"/>
      <c r="H585" s="45"/>
      <c r="I585" s="45"/>
      <c r="J585" s="45"/>
    </row>
    <row r="586" spans="1:10" ht="13.5" customHeight="1" x14ac:dyDescent="0.2">
      <c r="A586" s="82">
        <v>78180103</v>
      </c>
      <c r="B586" s="69" t="str">
        <f t="shared" ca="1" si="30"/>
        <v>Servicios de cambio de fluidos de aceite o de la transmisión</v>
      </c>
      <c r="C586" s="82" t="s">
        <v>1449</v>
      </c>
      <c r="D586" s="82">
        <v>1</v>
      </c>
      <c r="E586" s="71">
        <v>12000</v>
      </c>
      <c r="F586" s="70">
        <f t="shared" ca="1" si="31"/>
        <v>12000</v>
      </c>
      <c r="G586" s="45"/>
      <c r="H586" s="45"/>
      <c r="I586" s="45"/>
      <c r="J586" s="45"/>
    </row>
    <row r="587" spans="1:10" ht="13.5" customHeight="1" x14ac:dyDescent="0.2">
      <c r="A587" s="82">
        <v>78180103</v>
      </c>
      <c r="B587" s="69" t="str">
        <f t="shared" ca="1" si="30"/>
        <v>Servicios de cambio de fluidos de aceite o de la transmisión</v>
      </c>
      <c r="C587" s="82" t="s">
        <v>1449</v>
      </c>
      <c r="D587" s="82">
        <v>1</v>
      </c>
      <c r="E587" s="71">
        <v>14000</v>
      </c>
      <c r="F587" s="70">
        <f t="shared" ca="1" si="31"/>
        <v>14000</v>
      </c>
      <c r="G587" s="45"/>
      <c r="H587" s="45"/>
      <c r="I587" s="45"/>
      <c r="J587" s="45"/>
    </row>
    <row r="588" spans="1:10" ht="13.5" customHeight="1" x14ac:dyDescent="0.2">
      <c r="A588" s="82">
        <v>78180103</v>
      </c>
      <c r="B588" s="69" t="str">
        <f t="shared" ca="1" si="30"/>
        <v>Servicios de cambio de fluidos de aceite o de la transmisión</v>
      </c>
      <c r="C588" s="82" t="s">
        <v>1449</v>
      </c>
      <c r="D588" s="82">
        <v>1</v>
      </c>
      <c r="E588" s="71">
        <v>12500</v>
      </c>
      <c r="F588" s="70">
        <f t="shared" ca="1" si="31"/>
        <v>12500</v>
      </c>
      <c r="G588" s="45"/>
      <c r="H588" s="45"/>
      <c r="I588" s="45"/>
      <c r="J588" s="45"/>
    </row>
    <row r="589" spans="1:10" ht="13.5" customHeight="1" x14ac:dyDescent="0.2">
      <c r="A589" s="82">
        <v>78180101</v>
      </c>
      <c r="B589" s="69" t="str">
        <f t="shared" ca="1" si="30"/>
        <v>Servicios de reparar o pintar la carrocería de vehículos</v>
      </c>
      <c r="C589" s="82" t="s">
        <v>1449</v>
      </c>
      <c r="D589" s="82">
        <v>1</v>
      </c>
      <c r="E589" s="71">
        <v>14000</v>
      </c>
      <c r="F589" s="70">
        <f t="shared" ca="1" si="31"/>
        <v>14000</v>
      </c>
      <c r="G589" s="45"/>
      <c r="H589" s="45"/>
      <c r="I589" s="45"/>
      <c r="J589" s="45"/>
    </row>
    <row r="590" spans="1:10" ht="13.5" customHeight="1" x14ac:dyDescent="0.2">
      <c r="A590" s="82">
        <v>76111801</v>
      </c>
      <c r="B590" s="69" t="str">
        <f t="shared" ca="1" si="30"/>
        <v>Limpieza de carros o barcos</v>
      </c>
      <c r="C590" s="82" t="s">
        <v>1449</v>
      </c>
      <c r="D590" s="82">
        <v>1</v>
      </c>
      <c r="E590" s="71">
        <v>13300</v>
      </c>
      <c r="F590" s="70">
        <f t="shared" ca="1" si="31"/>
        <v>13300</v>
      </c>
      <c r="G590" s="45"/>
      <c r="H590" s="45"/>
      <c r="I590" s="45"/>
      <c r="J590" s="45"/>
    </row>
    <row r="591" spans="1:10" ht="14.1" customHeight="1" x14ac:dyDescent="0.2">
      <c r="A591" s="45"/>
      <c r="B591" s="45"/>
      <c r="C591" s="45"/>
      <c r="D591" s="45"/>
      <c r="E591" s="73" t="s">
        <v>12551</v>
      </c>
      <c r="F591" s="74">
        <f ca="1">SUM(Table326[MONTO TOTAL ESTIMADO])</f>
        <v>78800</v>
      </c>
      <c r="G591" s="45"/>
      <c r="H591" s="45" t="str">
        <f>C578</f>
        <v>Servicios</v>
      </c>
      <c r="I591" s="45" t="str">
        <f>E578</f>
        <v>No</v>
      </c>
      <c r="J591" s="45" t="str">
        <f>D578</f>
        <v>Compras por debajo del Umbral</v>
      </c>
    </row>
    <row r="592" spans="1:10" ht="14.1" customHeight="1" thickBot="1" x14ac:dyDescent="0.3"/>
    <row r="593" spans="1:10" ht="33.75" customHeight="1" thickBot="1" x14ac:dyDescent="0.25">
      <c r="A593" s="64" t="s">
        <v>16382</v>
      </c>
      <c r="B593" s="64" t="s">
        <v>161</v>
      </c>
      <c r="C593" s="64" t="s">
        <v>11725</v>
      </c>
      <c r="D593" s="64" t="s">
        <v>14378</v>
      </c>
      <c r="E593" s="64" t="s">
        <v>10962</v>
      </c>
      <c r="F593" s="64" t="s">
        <v>11095</v>
      </c>
      <c r="G593" s="45"/>
      <c r="H593" s="45"/>
      <c r="I593" s="45"/>
      <c r="J593" s="45"/>
    </row>
    <row r="594" spans="1:10" ht="14.1" customHeight="1" thickBot="1" x14ac:dyDescent="0.25">
      <c r="A594" s="66" t="s">
        <v>18841</v>
      </c>
      <c r="B594" s="66" t="s">
        <v>18842</v>
      </c>
      <c r="C594" s="66" t="s">
        <v>6799</v>
      </c>
      <c r="D594" s="66" t="s">
        <v>10171</v>
      </c>
      <c r="E594" s="66" t="s">
        <v>17854</v>
      </c>
      <c r="F594" s="66" t="s">
        <v>18834</v>
      </c>
      <c r="G594" s="45"/>
      <c r="H594" s="45"/>
      <c r="I594" s="45"/>
      <c r="J594" s="45"/>
    </row>
    <row r="595" spans="1:10" ht="14.1" customHeight="1" thickBot="1" x14ac:dyDescent="0.25">
      <c r="A595" s="93" t="s">
        <v>14828</v>
      </c>
      <c r="B595" s="67" t="s">
        <v>8529</v>
      </c>
      <c r="C595" s="76">
        <v>44874</v>
      </c>
      <c r="D595" s="93" t="s">
        <v>9386</v>
      </c>
      <c r="E595" s="67" t="s">
        <v>13094</v>
      </c>
      <c r="F595" s="81" t="s">
        <v>3081</v>
      </c>
      <c r="G595" s="45"/>
      <c r="H595" s="45"/>
      <c r="I595" s="45"/>
      <c r="J595" s="45"/>
    </row>
    <row r="596" spans="1:10" ht="14.1" customHeight="1" thickBot="1" x14ac:dyDescent="0.25">
      <c r="A596" s="94"/>
      <c r="B596" s="67" t="s">
        <v>1786</v>
      </c>
      <c r="C596" s="86">
        <f>IF(C595="","",IF(AND(MONTH(C595)&gt;=1,MONTH(C595)&lt;=3),1,IF(AND(MONTH(C595)&gt;=4,MONTH(C595)&lt;=6),2,IF(AND(MONTH(C595)&gt;=7,MONTH(C595)&lt;=9),3,4))))</f>
        <v>4</v>
      </c>
      <c r="D596" s="94"/>
      <c r="E596" s="67" t="s">
        <v>2418</v>
      </c>
      <c r="F596" s="81" t="s">
        <v>11112</v>
      </c>
      <c r="G596" s="45"/>
      <c r="H596" s="45"/>
      <c r="I596" s="45"/>
      <c r="J596" s="45"/>
    </row>
    <row r="597" spans="1:10" ht="14.1" customHeight="1" thickBot="1" x14ac:dyDescent="0.25">
      <c r="A597" s="94"/>
      <c r="B597" s="67" t="s">
        <v>12943</v>
      </c>
      <c r="C597" s="76">
        <v>44881</v>
      </c>
      <c r="D597" s="94"/>
      <c r="E597" s="67" t="s">
        <v>3074</v>
      </c>
      <c r="F597" s="81" t="s">
        <v>11112</v>
      </c>
      <c r="G597" s="45"/>
      <c r="H597" s="45"/>
      <c r="I597" s="45"/>
      <c r="J597" s="45"/>
    </row>
    <row r="598" spans="1:10" ht="14.1" customHeight="1" thickBot="1" x14ac:dyDescent="0.25">
      <c r="A598" s="94"/>
      <c r="B598" s="67" t="s">
        <v>1786</v>
      </c>
      <c r="C598" s="86">
        <f>IF(C597="","",IF(AND(MONTH(C597)&gt;=1,MONTH(C597)&lt;=3),1,IF(AND(MONTH(C597)&gt;=4,MONTH(C597)&lt;=6),2,IF(AND(MONTH(C597)&gt;=7,MONTH(C597)&lt;=9),3,4))))</f>
        <v>4</v>
      </c>
      <c r="D598" s="94"/>
      <c r="E598" s="67" t="s">
        <v>13193</v>
      </c>
      <c r="F598" s="81" t="s">
        <v>11112</v>
      </c>
      <c r="G598" s="45"/>
      <c r="H598" s="45"/>
      <c r="I598" s="45"/>
      <c r="J598" s="45"/>
    </row>
    <row r="599" spans="1:10" ht="14.1" customHeight="1" thickBot="1" x14ac:dyDescent="0.25">
      <c r="A599" s="45"/>
      <c r="B599" s="45"/>
      <c r="C599" s="45"/>
      <c r="D599" s="45"/>
      <c r="E599" s="45"/>
      <c r="F599" s="45"/>
      <c r="G599" s="45"/>
      <c r="H599" s="45"/>
      <c r="I599" s="45"/>
      <c r="J599" s="45"/>
    </row>
    <row r="600" spans="1:10" ht="14.1" customHeight="1" thickBot="1" x14ac:dyDescent="0.25">
      <c r="A600" s="72" t="s">
        <v>15735</v>
      </c>
      <c r="B600" s="72" t="s">
        <v>16146</v>
      </c>
      <c r="C600" s="72" t="s">
        <v>15641</v>
      </c>
      <c r="D600" s="72" t="s">
        <v>15251</v>
      </c>
      <c r="E600" s="72" t="s">
        <v>6933</v>
      </c>
      <c r="F600" s="72" t="s">
        <v>15280</v>
      </c>
      <c r="G600" s="45"/>
      <c r="H600" s="45"/>
      <c r="I600" s="45"/>
      <c r="J600" s="45"/>
    </row>
    <row r="601" spans="1:10" ht="14.1" customHeight="1" x14ac:dyDescent="0.2">
      <c r="A601" s="82">
        <v>78180103</v>
      </c>
      <c r="B601" s="69" t="str">
        <f t="shared" ref="B601:B606" ca="1" si="32">IFERROR(INDEX(UNSPSCDes,MATCH(INDIRECT(ADDRESS(ROW(),COLUMN()-1,4)),UNSPSCCode,0)),"")</f>
        <v>Servicios de cambio de fluidos de aceite o de la transmisión</v>
      </c>
      <c r="C601" s="82" t="s">
        <v>1449</v>
      </c>
      <c r="D601" s="82">
        <v>1</v>
      </c>
      <c r="E601" s="71">
        <v>13000</v>
      </c>
      <c r="F601" s="70">
        <f t="shared" ref="F601:F606" ca="1" si="33">INDIRECT(ADDRESS(ROW(),COLUMN()-2,4))*INDIRECT(ADDRESS(ROW(),COLUMN()-1,4))</f>
        <v>13000</v>
      </c>
      <c r="G601" s="45"/>
      <c r="H601" s="45"/>
      <c r="I601" s="45"/>
      <c r="J601" s="45"/>
    </row>
    <row r="602" spans="1:10" ht="13.5" customHeight="1" x14ac:dyDescent="0.2">
      <c r="A602" s="82">
        <v>78180103</v>
      </c>
      <c r="B602" s="69" t="str">
        <f t="shared" ca="1" si="32"/>
        <v>Servicios de cambio de fluidos de aceite o de la transmisión</v>
      </c>
      <c r="C602" s="82" t="s">
        <v>1449</v>
      </c>
      <c r="D602" s="82">
        <v>1</v>
      </c>
      <c r="E602" s="71">
        <v>12000</v>
      </c>
      <c r="F602" s="70">
        <f t="shared" ca="1" si="33"/>
        <v>12000</v>
      </c>
      <c r="G602" s="45"/>
      <c r="H602" s="45"/>
      <c r="I602" s="45"/>
      <c r="J602" s="45"/>
    </row>
    <row r="603" spans="1:10" ht="13.5" customHeight="1" x14ac:dyDescent="0.2">
      <c r="A603" s="82">
        <v>78180103</v>
      </c>
      <c r="B603" s="69" t="str">
        <f t="shared" ca="1" si="32"/>
        <v>Servicios de cambio de fluidos de aceite o de la transmisión</v>
      </c>
      <c r="C603" s="82" t="s">
        <v>1449</v>
      </c>
      <c r="D603" s="82">
        <v>1</v>
      </c>
      <c r="E603" s="71">
        <v>14000</v>
      </c>
      <c r="F603" s="70">
        <f t="shared" ca="1" si="33"/>
        <v>14000</v>
      </c>
      <c r="G603" s="45"/>
      <c r="H603" s="45"/>
      <c r="I603" s="45"/>
      <c r="J603" s="45"/>
    </row>
    <row r="604" spans="1:10" ht="13.5" customHeight="1" x14ac:dyDescent="0.2">
      <c r="A604" s="82">
        <v>78180103</v>
      </c>
      <c r="B604" s="69" t="str">
        <f t="shared" ca="1" si="32"/>
        <v>Servicios de cambio de fluidos de aceite o de la transmisión</v>
      </c>
      <c r="C604" s="82" t="s">
        <v>1449</v>
      </c>
      <c r="D604" s="82">
        <v>1</v>
      </c>
      <c r="E604" s="71">
        <v>12500</v>
      </c>
      <c r="F604" s="70">
        <f t="shared" ca="1" si="33"/>
        <v>12500</v>
      </c>
      <c r="G604" s="45"/>
      <c r="H604" s="45"/>
      <c r="I604" s="45"/>
      <c r="J604" s="45"/>
    </row>
    <row r="605" spans="1:10" ht="13.5" customHeight="1" x14ac:dyDescent="0.2">
      <c r="A605" s="82">
        <v>78180101</v>
      </c>
      <c r="B605" s="69" t="str">
        <f t="shared" ca="1" si="32"/>
        <v>Servicios de reparar o pintar la carrocería de vehículos</v>
      </c>
      <c r="C605" s="82" t="s">
        <v>1449</v>
      </c>
      <c r="D605" s="82">
        <v>1</v>
      </c>
      <c r="E605" s="71">
        <v>14000</v>
      </c>
      <c r="F605" s="70">
        <f t="shared" ca="1" si="33"/>
        <v>14000</v>
      </c>
      <c r="G605" s="45"/>
      <c r="H605" s="45"/>
      <c r="I605" s="45"/>
      <c r="J605" s="45"/>
    </row>
    <row r="606" spans="1:10" ht="13.5" customHeight="1" x14ac:dyDescent="0.2">
      <c r="A606" s="82">
        <v>76111801</v>
      </c>
      <c r="B606" s="69" t="str">
        <f t="shared" ca="1" si="32"/>
        <v>Limpieza de carros o barcos</v>
      </c>
      <c r="C606" s="82" t="s">
        <v>1449</v>
      </c>
      <c r="D606" s="82">
        <v>1</v>
      </c>
      <c r="E606" s="71">
        <v>13300</v>
      </c>
      <c r="F606" s="70">
        <f t="shared" ca="1" si="33"/>
        <v>13300</v>
      </c>
      <c r="G606" s="45"/>
      <c r="H606" s="45"/>
      <c r="I606" s="45"/>
      <c r="J606" s="45"/>
    </row>
    <row r="607" spans="1:10" ht="14.1" customHeight="1" x14ac:dyDescent="0.2">
      <c r="A607" s="45"/>
      <c r="B607" s="45"/>
      <c r="C607" s="45"/>
      <c r="D607" s="45"/>
      <c r="E607" s="73" t="s">
        <v>12551</v>
      </c>
      <c r="F607" s="74">
        <f ca="1">SUM(Table327[MONTO TOTAL ESTIMADO])</f>
        <v>78800</v>
      </c>
      <c r="G607" s="45"/>
      <c r="H607" s="45" t="str">
        <f>C594</f>
        <v>Servicios</v>
      </c>
      <c r="I607" s="45" t="str">
        <f>E594</f>
        <v>No</v>
      </c>
      <c r="J607" s="45" t="str">
        <f>D594</f>
        <v>Compras por debajo del Umbral</v>
      </c>
    </row>
    <row r="608" spans="1:10" ht="14.1" customHeight="1" thickBot="1" x14ac:dyDescent="0.3"/>
    <row r="609" spans="1:10" ht="33.75" customHeight="1" thickBot="1" x14ac:dyDescent="0.25">
      <c r="A609" s="64" t="s">
        <v>16382</v>
      </c>
      <c r="B609" s="64" t="s">
        <v>161</v>
      </c>
      <c r="C609" s="64" t="s">
        <v>11725</v>
      </c>
      <c r="D609" s="64" t="s">
        <v>14378</v>
      </c>
      <c r="E609" s="64" t="s">
        <v>10962</v>
      </c>
      <c r="F609" s="64" t="s">
        <v>11095</v>
      </c>
      <c r="G609" s="45"/>
      <c r="H609" s="45"/>
      <c r="I609" s="45"/>
      <c r="J609" s="45"/>
    </row>
    <row r="610" spans="1:10" ht="13.5" customHeight="1" thickBot="1" x14ac:dyDescent="0.25">
      <c r="A610" s="88" t="s">
        <v>3163</v>
      </c>
      <c r="B610" s="66" t="s">
        <v>18843</v>
      </c>
      <c r="C610" s="66" t="s">
        <v>6799</v>
      </c>
      <c r="D610" s="66" t="s">
        <v>10171</v>
      </c>
      <c r="E610" s="66" t="s">
        <v>17854</v>
      </c>
      <c r="F610" s="66" t="s">
        <v>18834</v>
      </c>
      <c r="G610" s="45"/>
      <c r="H610" s="45"/>
      <c r="I610" s="45"/>
      <c r="J610" s="45"/>
    </row>
    <row r="611" spans="1:10" ht="14.1" customHeight="1" thickBot="1" x14ac:dyDescent="0.25">
      <c r="A611" s="93" t="s">
        <v>14828</v>
      </c>
      <c r="B611" s="67" t="s">
        <v>8529</v>
      </c>
      <c r="C611" s="76">
        <v>44621</v>
      </c>
      <c r="D611" s="93" t="s">
        <v>9386</v>
      </c>
      <c r="E611" s="67" t="s">
        <v>13094</v>
      </c>
      <c r="F611" s="81" t="s">
        <v>3081</v>
      </c>
      <c r="G611" s="45"/>
      <c r="H611" s="45"/>
      <c r="I611" s="45"/>
      <c r="J611" s="45"/>
    </row>
    <row r="612" spans="1:10" ht="14.1" customHeight="1" thickBot="1" x14ac:dyDescent="0.25">
      <c r="A612" s="94"/>
      <c r="B612" s="67" t="s">
        <v>1786</v>
      </c>
      <c r="C612" s="86">
        <f>IF(C611="","",IF(AND(MONTH(C611)&gt;=1,MONTH(C611)&lt;=3),1,IF(AND(MONTH(C611)&gt;=4,MONTH(C611)&lt;=6),2,IF(AND(MONTH(C611)&gt;=7,MONTH(C611)&lt;=9),3,4))))</f>
        <v>1</v>
      </c>
      <c r="D612" s="94"/>
      <c r="E612" s="67" t="s">
        <v>2418</v>
      </c>
      <c r="F612" s="81" t="s">
        <v>11112</v>
      </c>
      <c r="G612" s="45"/>
      <c r="H612" s="45"/>
      <c r="I612" s="45"/>
      <c r="J612" s="45"/>
    </row>
    <row r="613" spans="1:10" ht="14.1" customHeight="1" thickBot="1" x14ac:dyDescent="0.25">
      <c r="A613" s="94"/>
      <c r="B613" s="67" t="s">
        <v>12943</v>
      </c>
      <c r="C613" s="76">
        <v>44628</v>
      </c>
      <c r="D613" s="94"/>
      <c r="E613" s="67" t="s">
        <v>3074</v>
      </c>
      <c r="F613" s="81" t="s">
        <v>11112</v>
      </c>
      <c r="G613" s="45"/>
      <c r="H613" s="45"/>
      <c r="I613" s="45"/>
      <c r="J613" s="45"/>
    </row>
    <row r="614" spans="1:10" ht="14.1" customHeight="1" thickBot="1" x14ac:dyDescent="0.25">
      <c r="A614" s="94"/>
      <c r="B614" s="67" t="s">
        <v>1786</v>
      </c>
      <c r="C614" s="86">
        <f>IF(C613="","",IF(AND(MONTH(C613)&gt;=1,MONTH(C613)&lt;=3),1,IF(AND(MONTH(C613)&gt;=4,MONTH(C613)&lt;=6),2,IF(AND(MONTH(C613)&gt;=7,MONTH(C613)&lt;=9),3,4))))</f>
        <v>1</v>
      </c>
      <c r="D614" s="94"/>
      <c r="E614" s="67" t="s">
        <v>13193</v>
      </c>
      <c r="F614" s="81" t="s">
        <v>11112</v>
      </c>
      <c r="G614" s="45"/>
      <c r="H614" s="45"/>
      <c r="I614" s="45"/>
      <c r="J614" s="45"/>
    </row>
    <row r="615" spans="1:10" ht="14.1" customHeight="1" thickBot="1" x14ac:dyDescent="0.25">
      <c r="A615" s="45"/>
      <c r="B615" s="45"/>
      <c r="C615" s="45"/>
      <c r="D615" s="45"/>
      <c r="E615" s="45"/>
      <c r="F615" s="45"/>
      <c r="G615" s="45"/>
      <c r="H615" s="45"/>
      <c r="I615" s="45"/>
      <c r="J615" s="45"/>
    </row>
    <row r="616" spans="1:10" ht="14.1" customHeight="1" thickBot="1" x14ac:dyDescent="0.25">
      <c r="A616" s="72" t="s">
        <v>15735</v>
      </c>
      <c r="B616" s="72" t="s">
        <v>16146</v>
      </c>
      <c r="C616" s="72" t="s">
        <v>15641</v>
      </c>
      <c r="D616" s="72" t="s">
        <v>15251</v>
      </c>
      <c r="E616" s="72" t="s">
        <v>6933</v>
      </c>
      <c r="F616" s="72" t="s">
        <v>15280</v>
      </c>
      <c r="G616" s="45"/>
      <c r="H616" s="45"/>
      <c r="I616" s="45"/>
      <c r="J616" s="45"/>
    </row>
    <row r="617" spans="1:10" ht="13.5" customHeight="1" x14ac:dyDescent="0.2">
      <c r="A617" s="82">
        <v>72102103</v>
      </c>
      <c r="B617" s="69" t="str">
        <f ca="1">IFERROR(INDEX(UNSPSCDes,MATCH(INDIRECT(ADDRESS(ROW(),COLUMN()-1,4)),UNSPSCCode,0)),"")</f>
        <v>Servicios de exterminación o fumigación</v>
      </c>
      <c r="C617" s="82" t="s">
        <v>1449</v>
      </c>
      <c r="D617" s="82">
        <v>1</v>
      </c>
      <c r="E617" s="71">
        <v>35000</v>
      </c>
      <c r="F617" s="70">
        <f ca="1">INDIRECT(ADDRESS(ROW(),COLUMN()-2,4))*INDIRECT(ADDRESS(ROW(),COLUMN()-1,4))</f>
        <v>35000</v>
      </c>
      <c r="G617" s="45"/>
      <c r="H617" s="45"/>
      <c r="I617" s="45"/>
      <c r="J617" s="45"/>
    </row>
    <row r="618" spans="1:10" ht="14.1" customHeight="1" x14ac:dyDescent="0.2">
      <c r="A618" s="45"/>
      <c r="B618" s="45"/>
      <c r="C618" s="45"/>
      <c r="D618" s="45"/>
      <c r="E618" s="73" t="s">
        <v>12551</v>
      </c>
      <c r="F618" s="74">
        <f ca="1">SUM(Table328[MONTO TOTAL ESTIMADO])</f>
        <v>35000</v>
      </c>
      <c r="G618" s="45"/>
      <c r="H618" s="45" t="str">
        <f>C610</f>
        <v>Servicios</v>
      </c>
      <c r="I618" s="45" t="str">
        <f>E610</f>
        <v>No</v>
      </c>
      <c r="J618" s="45" t="str">
        <f>D610</f>
        <v>Compras por debajo del Umbral</v>
      </c>
    </row>
    <row r="619" spans="1:10" ht="14.1" customHeight="1" thickBot="1" x14ac:dyDescent="0.3"/>
    <row r="620" spans="1:10" ht="33.75" customHeight="1" thickBot="1" x14ac:dyDescent="0.25">
      <c r="A620" s="64" t="s">
        <v>16382</v>
      </c>
      <c r="B620" s="64" t="s">
        <v>161</v>
      </c>
      <c r="C620" s="64" t="s">
        <v>11725</v>
      </c>
      <c r="D620" s="64" t="s">
        <v>14378</v>
      </c>
      <c r="E620" s="64" t="s">
        <v>10962</v>
      </c>
      <c r="F620" s="64" t="s">
        <v>11095</v>
      </c>
      <c r="G620" s="45"/>
      <c r="H620" s="45"/>
      <c r="I620" s="45"/>
      <c r="J620" s="45"/>
    </row>
    <row r="621" spans="1:10" ht="14.1" customHeight="1" thickBot="1" x14ac:dyDescent="0.25">
      <c r="A621" s="89" t="s">
        <v>3163</v>
      </c>
      <c r="B621" s="66" t="s">
        <v>18843</v>
      </c>
      <c r="C621" s="66" t="s">
        <v>6799</v>
      </c>
      <c r="D621" s="66" t="s">
        <v>10171</v>
      </c>
      <c r="E621" s="66" t="s">
        <v>8855</v>
      </c>
      <c r="F621" s="66" t="s">
        <v>18834</v>
      </c>
      <c r="G621" s="45"/>
      <c r="H621" s="45"/>
      <c r="I621" s="45"/>
      <c r="J621" s="45"/>
    </row>
    <row r="622" spans="1:10" ht="14.1" customHeight="1" thickBot="1" x14ac:dyDescent="0.25">
      <c r="A622" s="93" t="s">
        <v>14828</v>
      </c>
      <c r="B622" s="67" t="s">
        <v>8529</v>
      </c>
      <c r="C622" s="76">
        <v>44713</v>
      </c>
      <c r="D622" s="93" t="s">
        <v>9386</v>
      </c>
      <c r="E622" s="67" t="s">
        <v>13094</v>
      </c>
      <c r="F622" s="81" t="s">
        <v>3081</v>
      </c>
      <c r="G622" s="45"/>
      <c r="H622" s="45"/>
      <c r="I622" s="45"/>
      <c r="J622" s="45"/>
    </row>
    <row r="623" spans="1:10" ht="14.1" customHeight="1" thickBot="1" x14ac:dyDescent="0.25">
      <c r="A623" s="94"/>
      <c r="B623" s="67" t="s">
        <v>1786</v>
      </c>
      <c r="C623" s="86">
        <f>IF(C622="","",IF(AND(MONTH(C622)&gt;=1,MONTH(C622)&lt;=3),1,IF(AND(MONTH(C622)&gt;=4,MONTH(C622)&lt;=6),2,IF(AND(MONTH(C622)&gt;=7,MONTH(C622)&lt;=9),3,4))))</f>
        <v>2</v>
      </c>
      <c r="D623" s="94"/>
      <c r="E623" s="67" t="s">
        <v>2418</v>
      </c>
      <c r="F623" s="81" t="s">
        <v>11112</v>
      </c>
      <c r="G623" s="45"/>
      <c r="H623" s="45"/>
      <c r="I623" s="45"/>
      <c r="J623" s="45"/>
    </row>
    <row r="624" spans="1:10" ht="14.1" customHeight="1" thickBot="1" x14ac:dyDescent="0.25">
      <c r="A624" s="94"/>
      <c r="B624" s="67" t="s">
        <v>12943</v>
      </c>
      <c r="C624" s="76">
        <v>44720</v>
      </c>
      <c r="D624" s="94"/>
      <c r="E624" s="67" t="s">
        <v>3074</v>
      </c>
      <c r="F624" s="81" t="s">
        <v>11112</v>
      </c>
      <c r="G624" s="45"/>
      <c r="H624" s="45"/>
      <c r="I624" s="45"/>
      <c r="J624" s="45"/>
    </row>
    <row r="625" spans="1:10" ht="14.1" customHeight="1" thickBot="1" x14ac:dyDescent="0.25">
      <c r="A625" s="94"/>
      <c r="B625" s="67" t="s">
        <v>1786</v>
      </c>
      <c r="C625" s="86">
        <f>IF(C624="","",IF(AND(MONTH(C624)&gt;=1,MONTH(C624)&lt;=3),1,IF(AND(MONTH(C624)&gt;=4,MONTH(C624)&lt;=6),2,IF(AND(MONTH(C624)&gt;=7,MONTH(C624)&lt;=9),3,4))))</f>
        <v>2</v>
      </c>
      <c r="D625" s="94"/>
      <c r="E625" s="67" t="s">
        <v>13193</v>
      </c>
      <c r="F625" s="81" t="s">
        <v>11112</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15735</v>
      </c>
      <c r="B627" s="72" t="s">
        <v>16146</v>
      </c>
      <c r="C627" s="72" t="s">
        <v>15641</v>
      </c>
      <c r="D627" s="72" t="s">
        <v>15251</v>
      </c>
      <c r="E627" s="72" t="s">
        <v>6933</v>
      </c>
      <c r="F627" s="72" t="s">
        <v>15280</v>
      </c>
      <c r="G627" s="45"/>
      <c r="H627" s="45"/>
      <c r="I627" s="45"/>
      <c r="J627" s="45"/>
    </row>
    <row r="628" spans="1:10" ht="13.5" customHeight="1" x14ac:dyDescent="0.2">
      <c r="A628" s="82">
        <v>72102103</v>
      </c>
      <c r="B628" s="69" t="str">
        <f ca="1">IFERROR(INDEX(UNSPSCDes,MATCH(INDIRECT(ADDRESS(ROW(),COLUMN()-1,4)),UNSPSCCode,0)),"")</f>
        <v>Servicios de exterminación o fumigación</v>
      </c>
      <c r="C628" s="82" t="s">
        <v>1449</v>
      </c>
      <c r="D628" s="82">
        <v>1</v>
      </c>
      <c r="E628" s="71">
        <v>35000</v>
      </c>
      <c r="F628" s="70">
        <f ca="1">INDIRECT(ADDRESS(ROW(),COLUMN()-2,4))*INDIRECT(ADDRESS(ROW(),COLUMN()-1,4))</f>
        <v>35000</v>
      </c>
      <c r="G628" s="45"/>
      <c r="H628" s="45"/>
      <c r="I628" s="45"/>
      <c r="J628" s="45"/>
    </row>
    <row r="629" spans="1:10" ht="14.1" customHeight="1" x14ac:dyDescent="0.2">
      <c r="A629" s="45"/>
      <c r="B629" s="45"/>
      <c r="C629" s="45"/>
      <c r="D629" s="45"/>
      <c r="E629" s="73" t="s">
        <v>12551</v>
      </c>
      <c r="F629" s="74">
        <f ca="1">SUM(Table329[MONTO TOTAL ESTIMADO])</f>
        <v>35000</v>
      </c>
      <c r="G629" s="45"/>
      <c r="H629" s="45" t="str">
        <f>C621</f>
        <v>Servicios</v>
      </c>
      <c r="I629" s="45" t="str">
        <f>E621</f>
        <v>Sí</v>
      </c>
      <c r="J629" s="45" t="str">
        <f>D621</f>
        <v>Compras por debajo del Umbral</v>
      </c>
    </row>
    <row r="630" spans="1:10" ht="14.1" customHeight="1" thickBot="1" x14ac:dyDescent="0.3"/>
    <row r="631" spans="1:10" ht="33.75" customHeight="1" thickBot="1" x14ac:dyDescent="0.25">
      <c r="A631" s="64" t="s">
        <v>16382</v>
      </c>
      <c r="B631" s="64" t="s">
        <v>161</v>
      </c>
      <c r="C631" s="64" t="s">
        <v>11725</v>
      </c>
      <c r="D631" s="64" t="s">
        <v>14378</v>
      </c>
      <c r="E631" s="64" t="s">
        <v>10962</v>
      </c>
      <c r="F631" s="64" t="s">
        <v>11095</v>
      </c>
      <c r="G631" s="45"/>
      <c r="H631" s="45"/>
      <c r="I631" s="45"/>
      <c r="J631" s="45"/>
    </row>
    <row r="632" spans="1:10" ht="14.1" customHeight="1" thickBot="1" x14ac:dyDescent="0.25">
      <c r="A632" s="89" t="s">
        <v>3163</v>
      </c>
      <c r="B632" s="66" t="s">
        <v>18843</v>
      </c>
      <c r="C632" s="66" t="s">
        <v>6799</v>
      </c>
      <c r="D632" s="66" t="s">
        <v>10171</v>
      </c>
      <c r="E632" s="66" t="s">
        <v>17854</v>
      </c>
      <c r="F632" s="66" t="s">
        <v>18834</v>
      </c>
      <c r="G632" s="45"/>
      <c r="H632" s="45"/>
      <c r="I632" s="45"/>
      <c r="J632" s="45"/>
    </row>
    <row r="633" spans="1:10" ht="14.1" customHeight="1" thickBot="1" x14ac:dyDescent="0.25">
      <c r="A633" s="93" t="s">
        <v>14828</v>
      </c>
      <c r="B633" s="67" t="s">
        <v>8529</v>
      </c>
      <c r="C633" s="76">
        <v>44805</v>
      </c>
      <c r="D633" s="93" t="s">
        <v>9386</v>
      </c>
      <c r="E633" s="67" t="s">
        <v>13094</v>
      </c>
      <c r="F633" s="81" t="s">
        <v>3081</v>
      </c>
      <c r="G633" s="45"/>
      <c r="H633" s="45"/>
      <c r="I633" s="45"/>
      <c r="J633" s="45"/>
    </row>
    <row r="634" spans="1:10" ht="14.1" customHeight="1" thickBot="1" x14ac:dyDescent="0.25">
      <c r="A634" s="94"/>
      <c r="B634" s="67" t="s">
        <v>1786</v>
      </c>
      <c r="C634" s="86">
        <f>IF(C633="","",IF(AND(MONTH(C633)&gt;=1,MONTH(C633)&lt;=3),1,IF(AND(MONTH(C633)&gt;=4,MONTH(C633)&lt;=6),2,IF(AND(MONTH(C633)&gt;=7,MONTH(C633)&lt;=9),3,4))))</f>
        <v>3</v>
      </c>
      <c r="D634" s="94"/>
      <c r="E634" s="67" t="s">
        <v>2418</v>
      </c>
      <c r="F634" s="81" t="s">
        <v>11112</v>
      </c>
      <c r="G634" s="45"/>
      <c r="H634" s="45"/>
      <c r="I634" s="45"/>
      <c r="J634" s="45"/>
    </row>
    <row r="635" spans="1:10" ht="14.1" customHeight="1" thickBot="1" x14ac:dyDescent="0.25">
      <c r="A635" s="94"/>
      <c r="B635" s="67" t="s">
        <v>12943</v>
      </c>
      <c r="C635" s="76">
        <v>44812</v>
      </c>
      <c r="D635" s="94"/>
      <c r="E635" s="67" t="s">
        <v>3074</v>
      </c>
      <c r="F635" s="81" t="s">
        <v>11112</v>
      </c>
      <c r="G635" s="45"/>
      <c r="H635" s="45"/>
      <c r="I635" s="45"/>
      <c r="J635" s="45"/>
    </row>
    <row r="636" spans="1:10" ht="14.1" customHeight="1" thickBot="1" x14ac:dyDescent="0.25">
      <c r="A636" s="94"/>
      <c r="B636" s="67" t="s">
        <v>1786</v>
      </c>
      <c r="C636" s="86">
        <f>IF(C635="","",IF(AND(MONTH(C635)&gt;=1,MONTH(C635)&lt;=3),1,IF(AND(MONTH(C635)&gt;=4,MONTH(C635)&lt;=6),2,IF(AND(MONTH(C635)&gt;=7,MONTH(C635)&lt;=9),3,4))))</f>
        <v>3</v>
      </c>
      <c r="D636" s="94"/>
      <c r="E636" s="67" t="s">
        <v>13193</v>
      </c>
      <c r="F636" s="81" t="s">
        <v>11112</v>
      </c>
      <c r="G636" s="45"/>
      <c r="H636" s="45"/>
      <c r="I636" s="45"/>
      <c r="J636" s="45"/>
    </row>
    <row r="637" spans="1:10" ht="14.1" customHeight="1" thickBot="1" x14ac:dyDescent="0.25">
      <c r="A637" s="45"/>
      <c r="B637" s="45"/>
      <c r="C637" s="45"/>
      <c r="D637" s="45"/>
      <c r="E637" s="45"/>
      <c r="F637" s="45"/>
      <c r="G637" s="45"/>
      <c r="H637" s="45"/>
      <c r="I637" s="45"/>
      <c r="J637" s="45"/>
    </row>
    <row r="638" spans="1:10" ht="14.1" customHeight="1" thickBot="1" x14ac:dyDescent="0.25">
      <c r="A638" s="72" t="s">
        <v>15735</v>
      </c>
      <c r="B638" s="72" t="s">
        <v>16146</v>
      </c>
      <c r="C638" s="72" t="s">
        <v>15641</v>
      </c>
      <c r="D638" s="72" t="s">
        <v>15251</v>
      </c>
      <c r="E638" s="72" t="s">
        <v>6933</v>
      </c>
      <c r="F638" s="72" t="s">
        <v>15280</v>
      </c>
      <c r="G638" s="45"/>
      <c r="H638" s="45"/>
      <c r="I638" s="45"/>
      <c r="J638" s="45"/>
    </row>
    <row r="639" spans="1:10" ht="13.5" customHeight="1" x14ac:dyDescent="0.2">
      <c r="A639" s="82">
        <v>72102103</v>
      </c>
      <c r="B639" s="69" t="str">
        <f ca="1">IFERROR(INDEX(UNSPSCDes,MATCH(INDIRECT(ADDRESS(ROW(),COLUMN()-1,4)),UNSPSCCode,0)),"")</f>
        <v>Servicios de exterminación o fumigación</v>
      </c>
      <c r="C639" s="82" t="s">
        <v>1449</v>
      </c>
      <c r="D639" s="82">
        <v>1</v>
      </c>
      <c r="E639" s="71">
        <v>35000</v>
      </c>
      <c r="F639" s="70">
        <f ca="1">INDIRECT(ADDRESS(ROW(),COLUMN()-2,4))*INDIRECT(ADDRESS(ROW(),COLUMN()-1,4))</f>
        <v>35000</v>
      </c>
      <c r="G639" s="45"/>
      <c r="H639" s="45"/>
      <c r="I639" s="45"/>
      <c r="J639" s="45"/>
    </row>
    <row r="640" spans="1:10" ht="14.1" customHeight="1" x14ac:dyDescent="0.2">
      <c r="A640" s="45"/>
      <c r="B640" s="45"/>
      <c r="C640" s="45"/>
      <c r="D640" s="45"/>
      <c r="E640" s="73" t="s">
        <v>12551</v>
      </c>
      <c r="F640" s="74">
        <f ca="1">SUM(Table330[MONTO TOTAL ESTIMADO])</f>
        <v>35000</v>
      </c>
      <c r="G640" s="45"/>
      <c r="H640" s="45" t="str">
        <f>C632</f>
        <v>Servicios</v>
      </c>
      <c r="I640" s="45" t="str">
        <f>E632</f>
        <v>No</v>
      </c>
      <c r="J640" s="45" t="str">
        <f>D632</f>
        <v>Compras por debajo del Umbral</v>
      </c>
    </row>
    <row r="641" spans="1:10" ht="14.1" customHeight="1" thickBot="1" x14ac:dyDescent="0.3"/>
    <row r="642" spans="1:10" ht="33.75" customHeight="1" thickBot="1" x14ac:dyDescent="0.25">
      <c r="A642" s="64" t="s">
        <v>16382</v>
      </c>
      <c r="B642" s="64" t="s">
        <v>161</v>
      </c>
      <c r="C642" s="64" t="s">
        <v>11725</v>
      </c>
      <c r="D642" s="64" t="s">
        <v>14378</v>
      </c>
      <c r="E642" s="64" t="s">
        <v>10962</v>
      </c>
      <c r="F642" s="64" t="s">
        <v>11095</v>
      </c>
      <c r="G642" s="45"/>
      <c r="H642" s="45"/>
      <c r="I642" s="45"/>
      <c r="J642" s="45"/>
    </row>
    <row r="643" spans="1:10" ht="14.1" customHeight="1" thickBot="1" x14ac:dyDescent="0.25">
      <c r="A643" s="89" t="s">
        <v>3163</v>
      </c>
      <c r="B643" s="66" t="s">
        <v>18843</v>
      </c>
      <c r="C643" s="66" t="s">
        <v>6799</v>
      </c>
      <c r="D643" s="66" t="s">
        <v>10171</v>
      </c>
      <c r="E643" s="66" t="s">
        <v>8855</v>
      </c>
      <c r="F643" s="66" t="s">
        <v>18834</v>
      </c>
      <c r="G643" s="45"/>
      <c r="H643" s="45"/>
      <c r="I643" s="45"/>
      <c r="J643" s="45"/>
    </row>
    <row r="644" spans="1:10" ht="14.1" customHeight="1" thickBot="1" x14ac:dyDescent="0.25">
      <c r="A644" s="93" t="s">
        <v>14828</v>
      </c>
      <c r="B644" s="67" t="s">
        <v>8529</v>
      </c>
      <c r="C644" s="76">
        <v>44896</v>
      </c>
      <c r="D644" s="93" t="s">
        <v>9386</v>
      </c>
      <c r="E644" s="67" t="s">
        <v>13094</v>
      </c>
      <c r="F644" s="81" t="s">
        <v>3081</v>
      </c>
      <c r="G644" s="45"/>
      <c r="H644" s="45"/>
      <c r="I644" s="45"/>
      <c r="J644" s="45"/>
    </row>
    <row r="645" spans="1:10" ht="14.1" customHeight="1" thickBot="1" x14ac:dyDescent="0.25">
      <c r="A645" s="94"/>
      <c r="B645" s="67" t="s">
        <v>1786</v>
      </c>
      <c r="C645" s="86">
        <f>IF(C644="","",IF(AND(MONTH(C644)&gt;=1,MONTH(C644)&lt;=3),1,IF(AND(MONTH(C644)&gt;=4,MONTH(C644)&lt;=6),2,IF(AND(MONTH(C644)&gt;=7,MONTH(C644)&lt;=9),3,4))))</f>
        <v>4</v>
      </c>
      <c r="D645" s="94"/>
      <c r="E645" s="67" t="s">
        <v>2418</v>
      </c>
      <c r="F645" s="81" t="s">
        <v>11112</v>
      </c>
      <c r="G645" s="45"/>
      <c r="H645" s="45"/>
      <c r="I645" s="45"/>
      <c r="J645" s="45"/>
    </row>
    <row r="646" spans="1:10" ht="14.1" customHeight="1" thickBot="1" x14ac:dyDescent="0.25">
      <c r="A646" s="94"/>
      <c r="B646" s="67" t="s">
        <v>12943</v>
      </c>
      <c r="C646" s="76">
        <v>44903</v>
      </c>
      <c r="D646" s="94"/>
      <c r="E646" s="67" t="s">
        <v>3074</v>
      </c>
      <c r="F646" s="81" t="s">
        <v>11112</v>
      </c>
      <c r="G646" s="45"/>
      <c r="H646" s="45"/>
      <c r="I646" s="45"/>
      <c r="J646" s="45"/>
    </row>
    <row r="647" spans="1:10" ht="14.1" customHeight="1" thickBot="1" x14ac:dyDescent="0.25">
      <c r="A647" s="94"/>
      <c r="B647" s="67" t="s">
        <v>1786</v>
      </c>
      <c r="C647" s="86">
        <f>IF(C646="","",IF(AND(MONTH(C646)&gt;=1,MONTH(C646)&lt;=3),1,IF(AND(MONTH(C646)&gt;=4,MONTH(C646)&lt;=6),2,IF(AND(MONTH(C646)&gt;=7,MONTH(C646)&lt;=9),3,4))))</f>
        <v>4</v>
      </c>
      <c r="D647" s="94"/>
      <c r="E647" s="67" t="s">
        <v>13193</v>
      </c>
      <c r="F647" s="81" t="s">
        <v>11112</v>
      </c>
      <c r="G647" s="45"/>
      <c r="H647" s="45"/>
      <c r="I647" s="45"/>
      <c r="J647" s="45"/>
    </row>
    <row r="648" spans="1:10" ht="14.1" customHeight="1" thickBot="1" x14ac:dyDescent="0.25">
      <c r="A648" s="45"/>
      <c r="B648" s="45"/>
      <c r="C648" s="45"/>
      <c r="D648" s="45"/>
      <c r="E648" s="45"/>
      <c r="F648" s="45"/>
      <c r="G648" s="45"/>
      <c r="H648" s="45"/>
      <c r="I648" s="45"/>
      <c r="J648" s="45"/>
    </row>
    <row r="649" spans="1:10" ht="14.1" customHeight="1" thickBot="1" x14ac:dyDescent="0.25">
      <c r="A649" s="72" t="s">
        <v>15735</v>
      </c>
      <c r="B649" s="72" t="s">
        <v>16146</v>
      </c>
      <c r="C649" s="72" t="s">
        <v>15641</v>
      </c>
      <c r="D649" s="72" t="s">
        <v>15251</v>
      </c>
      <c r="E649" s="72" t="s">
        <v>6933</v>
      </c>
      <c r="F649" s="72" t="s">
        <v>15280</v>
      </c>
      <c r="G649" s="45"/>
      <c r="H649" s="45"/>
      <c r="I649" s="45"/>
      <c r="J649" s="45"/>
    </row>
    <row r="650" spans="1:10" ht="13.5" customHeight="1" x14ac:dyDescent="0.2">
      <c r="A650" s="82">
        <v>72102103</v>
      </c>
      <c r="B650" s="69" t="str">
        <f ca="1">IFERROR(INDEX(UNSPSCDes,MATCH(INDIRECT(ADDRESS(ROW(),COLUMN()-1,4)),UNSPSCCode,0)),"")</f>
        <v>Servicios de exterminación o fumigación</v>
      </c>
      <c r="C650" s="82" t="s">
        <v>1449</v>
      </c>
      <c r="D650" s="82">
        <v>1</v>
      </c>
      <c r="E650" s="71">
        <v>35000</v>
      </c>
      <c r="F650" s="70">
        <f ca="1">INDIRECT(ADDRESS(ROW(),COLUMN()-2,4))*INDIRECT(ADDRESS(ROW(),COLUMN()-1,4))</f>
        <v>35000</v>
      </c>
      <c r="G650" s="45"/>
      <c r="H650" s="45"/>
      <c r="I650" s="45"/>
      <c r="J650" s="45"/>
    </row>
    <row r="651" spans="1:10" ht="14.1" customHeight="1" x14ac:dyDescent="0.2">
      <c r="A651" s="45"/>
      <c r="B651" s="45"/>
      <c r="C651" s="45"/>
      <c r="D651" s="45"/>
      <c r="E651" s="73" t="s">
        <v>12551</v>
      </c>
      <c r="F651" s="74">
        <f ca="1">SUM(Table331[MONTO TOTAL ESTIMADO])</f>
        <v>35000</v>
      </c>
      <c r="G651" s="45"/>
      <c r="H651" s="45" t="str">
        <f>C643</f>
        <v>Servicios</v>
      </c>
      <c r="I651" s="45" t="str">
        <f>E643</f>
        <v>Sí</v>
      </c>
      <c r="J651" s="45" t="str">
        <f>D643</f>
        <v>Compras por debajo del Umbral</v>
      </c>
    </row>
    <row r="652" spans="1:10" ht="14.1" customHeight="1" thickBot="1" x14ac:dyDescent="0.3"/>
    <row r="653" spans="1:10" ht="33.75" customHeight="1" thickBot="1" x14ac:dyDescent="0.25">
      <c r="A653" s="64" t="s">
        <v>16382</v>
      </c>
      <c r="B653" s="64" t="s">
        <v>161</v>
      </c>
      <c r="C653" s="64" t="s">
        <v>11725</v>
      </c>
      <c r="D653" s="64" t="s">
        <v>14378</v>
      </c>
      <c r="E653" s="64" t="s">
        <v>10962</v>
      </c>
      <c r="F653" s="64" t="s">
        <v>11095</v>
      </c>
      <c r="G653" s="45"/>
      <c r="H653" s="45"/>
      <c r="I653" s="45"/>
      <c r="J653" s="45"/>
    </row>
    <row r="654" spans="1:10" ht="13.5" customHeight="1" thickBot="1" x14ac:dyDescent="0.25">
      <c r="A654" s="66" t="s">
        <v>18844</v>
      </c>
      <c r="B654" s="66" t="s">
        <v>18845</v>
      </c>
      <c r="C654" s="66" t="s">
        <v>6799</v>
      </c>
      <c r="D654" s="66" t="s">
        <v>10171</v>
      </c>
      <c r="E654" s="66" t="s">
        <v>8855</v>
      </c>
      <c r="F654" s="66" t="s">
        <v>18834</v>
      </c>
      <c r="G654" s="45"/>
      <c r="H654" s="45"/>
      <c r="I654" s="45"/>
      <c r="J654" s="45"/>
    </row>
    <row r="655" spans="1:10" ht="14.1" customHeight="1" thickBot="1" x14ac:dyDescent="0.25">
      <c r="A655" s="93" t="s">
        <v>14828</v>
      </c>
      <c r="B655" s="67" t="s">
        <v>8529</v>
      </c>
      <c r="C655" s="76">
        <v>44593</v>
      </c>
      <c r="D655" s="93" t="s">
        <v>9386</v>
      </c>
      <c r="E655" s="67" t="s">
        <v>13094</v>
      </c>
      <c r="F655" s="81" t="s">
        <v>3081</v>
      </c>
      <c r="G655" s="45"/>
      <c r="H655" s="45"/>
      <c r="I655" s="45"/>
      <c r="J655" s="45"/>
    </row>
    <row r="656" spans="1:10" ht="14.1" customHeight="1" thickBot="1" x14ac:dyDescent="0.25">
      <c r="A656" s="94"/>
      <c r="B656" s="67" t="s">
        <v>1786</v>
      </c>
      <c r="C656" s="86">
        <f>IF(C655="","",IF(AND(MONTH(C655)&gt;=1,MONTH(C655)&lt;=3),1,IF(AND(MONTH(C655)&gt;=4,MONTH(C655)&lt;=6),2,IF(AND(MONTH(C655)&gt;=7,MONTH(C655)&lt;=9),3,4))))</f>
        <v>1</v>
      </c>
      <c r="D656" s="94"/>
      <c r="E656" s="67" t="s">
        <v>2418</v>
      </c>
      <c r="F656" s="81" t="s">
        <v>11112</v>
      </c>
      <c r="G656" s="45"/>
      <c r="H656" s="45"/>
      <c r="I656" s="45"/>
      <c r="J656" s="45"/>
    </row>
    <row r="657" spans="1:10" ht="14.1" customHeight="1" thickBot="1" x14ac:dyDescent="0.25">
      <c r="A657" s="94"/>
      <c r="B657" s="67" t="s">
        <v>12943</v>
      </c>
      <c r="C657" s="76">
        <v>44600</v>
      </c>
      <c r="D657" s="94"/>
      <c r="E657" s="67" t="s">
        <v>3074</v>
      </c>
      <c r="F657" s="81" t="s">
        <v>11112</v>
      </c>
      <c r="G657" s="45"/>
      <c r="H657" s="45"/>
      <c r="I657" s="45"/>
      <c r="J657" s="45"/>
    </row>
    <row r="658" spans="1:10" ht="14.1" customHeight="1" thickBot="1" x14ac:dyDescent="0.25">
      <c r="A658" s="94"/>
      <c r="B658" s="67" t="s">
        <v>1786</v>
      </c>
      <c r="C658" s="86">
        <f>IF(C657="","",IF(AND(MONTH(C657)&gt;=1,MONTH(C657)&lt;=3),1,IF(AND(MONTH(C657)&gt;=4,MONTH(C657)&lt;=6),2,IF(AND(MONTH(C657)&gt;=7,MONTH(C657)&lt;=9),3,4))))</f>
        <v>1</v>
      </c>
      <c r="D658" s="94"/>
      <c r="E658" s="67" t="s">
        <v>13193</v>
      </c>
      <c r="F658" s="81" t="s">
        <v>11112</v>
      </c>
      <c r="G658" s="45"/>
      <c r="H658" s="45"/>
      <c r="I658" s="45"/>
      <c r="J658" s="45"/>
    </row>
    <row r="659" spans="1:10" ht="14.1" customHeight="1" thickBot="1" x14ac:dyDescent="0.25">
      <c r="A659" s="45"/>
      <c r="B659" s="45"/>
      <c r="C659" s="45"/>
      <c r="D659" s="45"/>
      <c r="E659" s="45"/>
      <c r="F659" s="45"/>
      <c r="G659" s="45"/>
      <c r="H659" s="45"/>
      <c r="I659" s="45"/>
      <c r="J659" s="45"/>
    </row>
    <row r="660" spans="1:10" ht="14.1" customHeight="1" thickBot="1" x14ac:dyDescent="0.25">
      <c r="A660" s="72" t="s">
        <v>15735</v>
      </c>
      <c r="B660" s="72" t="s">
        <v>16146</v>
      </c>
      <c r="C660" s="72" t="s">
        <v>15641</v>
      </c>
      <c r="D660" s="72" t="s">
        <v>15251</v>
      </c>
      <c r="E660" s="72" t="s">
        <v>6933</v>
      </c>
      <c r="F660" s="72" t="s">
        <v>15280</v>
      </c>
      <c r="G660" s="45"/>
      <c r="H660" s="45"/>
      <c r="I660" s="45"/>
      <c r="J660" s="45"/>
    </row>
    <row r="661" spans="1:10" ht="13.5" customHeight="1" x14ac:dyDescent="0.2">
      <c r="A661" s="82">
        <v>91111502</v>
      </c>
      <c r="B661" s="69" t="str">
        <f ca="1">IFERROR(INDEX(UNSPSCDes,MATCH(INDIRECT(ADDRESS(ROW(),COLUMN()-1,4)),UNSPSCCode,0)),"")</f>
        <v>Servicios de lavandería</v>
      </c>
      <c r="C661" s="82" t="s">
        <v>1449</v>
      </c>
      <c r="D661" s="82">
        <v>1</v>
      </c>
      <c r="E661" s="71">
        <v>65000</v>
      </c>
      <c r="F661" s="70">
        <f ca="1">INDIRECT(ADDRESS(ROW(),COLUMN()-2,4))*INDIRECT(ADDRESS(ROW(),COLUMN()-1,4))</f>
        <v>65000</v>
      </c>
      <c r="G661" s="45"/>
      <c r="H661" s="45"/>
      <c r="I661" s="45"/>
      <c r="J661" s="45"/>
    </row>
    <row r="662" spans="1:10" ht="14.1" customHeight="1" x14ac:dyDescent="0.2">
      <c r="A662" s="45"/>
      <c r="B662" s="45"/>
      <c r="C662" s="45"/>
      <c r="D662" s="45"/>
      <c r="E662" s="73" t="s">
        <v>12551</v>
      </c>
      <c r="F662" s="74">
        <f ca="1">SUM(Table332[MONTO TOTAL ESTIMADO])</f>
        <v>65000</v>
      </c>
      <c r="G662" s="45"/>
      <c r="H662" s="45" t="str">
        <f>C654</f>
        <v>Servicios</v>
      </c>
      <c r="I662" s="45" t="str">
        <f>E654</f>
        <v>Sí</v>
      </c>
      <c r="J662" s="45" t="str">
        <f>D654</f>
        <v>Compras por debajo del Umbral</v>
      </c>
    </row>
    <row r="663" spans="1:10" ht="14.1" customHeight="1" thickBot="1" x14ac:dyDescent="0.3"/>
    <row r="664" spans="1:10" ht="33.75" customHeight="1" thickBot="1" x14ac:dyDescent="0.25">
      <c r="A664" s="64" t="s">
        <v>16382</v>
      </c>
      <c r="B664" s="64" t="s">
        <v>161</v>
      </c>
      <c r="C664" s="64" t="s">
        <v>11725</v>
      </c>
      <c r="D664" s="64" t="s">
        <v>14378</v>
      </c>
      <c r="E664" s="64" t="s">
        <v>10962</v>
      </c>
      <c r="F664" s="64" t="s">
        <v>11095</v>
      </c>
      <c r="G664" s="45"/>
      <c r="H664" s="45"/>
      <c r="I664" s="45"/>
      <c r="J664" s="45"/>
    </row>
    <row r="665" spans="1:10" ht="14.1" customHeight="1" thickBot="1" x14ac:dyDescent="0.25">
      <c r="A665" s="66" t="s">
        <v>18844</v>
      </c>
      <c r="B665" s="66" t="s">
        <v>18845</v>
      </c>
      <c r="C665" s="66" t="s">
        <v>6799</v>
      </c>
      <c r="D665" s="66" t="s">
        <v>10171</v>
      </c>
      <c r="E665" s="66" t="s">
        <v>17854</v>
      </c>
      <c r="F665" s="66" t="s">
        <v>18834</v>
      </c>
      <c r="G665" s="45"/>
      <c r="H665" s="45"/>
      <c r="I665" s="45"/>
      <c r="J665" s="45"/>
    </row>
    <row r="666" spans="1:10" ht="14.1" customHeight="1" thickBot="1" x14ac:dyDescent="0.25">
      <c r="A666" s="93" t="s">
        <v>14828</v>
      </c>
      <c r="B666" s="67" t="s">
        <v>8529</v>
      </c>
      <c r="C666" s="76">
        <v>44683</v>
      </c>
      <c r="D666" s="93" t="s">
        <v>9386</v>
      </c>
      <c r="E666" s="67" t="s">
        <v>13094</v>
      </c>
      <c r="F666" s="81" t="s">
        <v>3081</v>
      </c>
      <c r="G666" s="45"/>
      <c r="H666" s="45"/>
      <c r="I666" s="45"/>
      <c r="J666" s="45"/>
    </row>
    <row r="667" spans="1:10" ht="14.1" customHeight="1" thickBot="1" x14ac:dyDescent="0.25">
      <c r="A667" s="94"/>
      <c r="B667" s="67" t="s">
        <v>1786</v>
      </c>
      <c r="C667" s="86">
        <f>IF(C666="","",IF(AND(MONTH(C666)&gt;=1,MONTH(C666)&lt;=3),1,IF(AND(MONTH(C666)&gt;=4,MONTH(C666)&lt;=6),2,IF(AND(MONTH(C666)&gt;=7,MONTH(C666)&lt;=9),3,4))))</f>
        <v>2</v>
      </c>
      <c r="D667" s="94"/>
      <c r="E667" s="67" t="s">
        <v>2418</v>
      </c>
      <c r="F667" s="81" t="s">
        <v>11112</v>
      </c>
      <c r="G667" s="45"/>
      <c r="H667" s="45"/>
      <c r="I667" s="45"/>
      <c r="J667" s="45"/>
    </row>
    <row r="668" spans="1:10" ht="14.1" customHeight="1" thickBot="1" x14ac:dyDescent="0.25">
      <c r="A668" s="94"/>
      <c r="B668" s="67" t="s">
        <v>12943</v>
      </c>
      <c r="C668" s="76">
        <v>44690</v>
      </c>
      <c r="D668" s="94"/>
      <c r="E668" s="67" t="s">
        <v>3074</v>
      </c>
      <c r="F668" s="81" t="s">
        <v>11112</v>
      </c>
      <c r="G668" s="45"/>
      <c r="H668" s="45"/>
      <c r="I668" s="45"/>
      <c r="J668" s="45"/>
    </row>
    <row r="669" spans="1:10" ht="14.1" customHeight="1" thickBot="1" x14ac:dyDescent="0.25">
      <c r="A669" s="94"/>
      <c r="B669" s="67" t="s">
        <v>1786</v>
      </c>
      <c r="C669" s="86">
        <f>IF(C668="","",IF(AND(MONTH(C668)&gt;=1,MONTH(C668)&lt;=3),1,IF(AND(MONTH(C668)&gt;=4,MONTH(C668)&lt;=6),2,IF(AND(MONTH(C668)&gt;=7,MONTH(C668)&lt;=9),3,4))))</f>
        <v>2</v>
      </c>
      <c r="D669" s="94"/>
      <c r="E669" s="67" t="s">
        <v>13193</v>
      </c>
      <c r="F669" s="81" t="s">
        <v>11112</v>
      </c>
      <c r="G669" s="45"/>
      <c r="H669" s="45"/>
      <c r="I669" s="45"/>
      <c r="J669" s="45"/>
    </row>
    <row r="670" spans="1:10" ht="14.1" customHeight="1" thickBot="1" x14ac:dyDescent="0.25">
      <c r="A670" s="45"/>
      <c r="B670" s="45"/>
      <c r="C670" s="45"/>
      <c r="D670" s="45"/>
      <c r="E670" s="45"/>
      <c r="F670" s="45"/>
      <c r="G670" s="45"/>
      <c r="H670" s="45"/>
      <c r="I670" s="45"/>
      <c r="J670" s="45"/>
    </row>
    <row r="671" spans="1:10" ht="14.1" customHeight="1" thickBot="1" x14ac:dyDescent="0.25">
      <c r="A671" s="72" t="s">
        <v>15735</v>
      </c>
      <c r="B671" s="72" t="s">
        <v>16146</v>
      </c>
      <c r="C671" s="72" t="s">
        <v>15641</v>
      </c>
      <c r="D671" s="72" t="s">
        <v>15251</v>
      </c>
      <c r="E671" s="72" t="s">
        <v>6933</v>
      </c>
      <c r="F671" s="72" t="s">
        <v>15280</v>
      </c>
      <c r="G671" s="45"/>
      <c r="H671" s="45"/>
      <c r="I671" s="45"/>
      <c r="J671" s="45"/>
    </row>
    <row r="672" spans="1:10" ht="13.5" customHeight="1" x14ac:dyDescent="0.2">
      <c r="A672" s="82">
        <v>91111502</v>
      </c>
      <c r="B672" s="69" t="str">
        <f ca="1">IFERROR(INDEX(UNSPSCDes,MATCH(INDIRECT(ADDRESS(ROW(),COLUMN()-1,4)),UNSPSCCode,0)),"")</f>
        <v>Servicios de lavandería</v>
      </c>
      <c r="C672" s="82" t="s">
        <v>1449</v>
      </c>
      <c r="D672" s="82">
        <v>1</v>
      </c>
      <c r="E672" s="71">
        <v>65000</v>
      </c>
      <c r="F672" s="70">
        <f ca="1">INDIRECT(ADDRESS(ROW(),COLUMN()-2,4))*INDIRECT(ADDRESS(ROW(),COLUMN()-1,4))</f>
        <v>65000</v>
      </c>
      <c r="G672" s="45"/>
      <c r="H672" s="45"/>
      <c r="I672" s="45"/>
      <c r="J672" s="45"/>
    </row>
    <row r="673" spans="1:10" ht="14.1" customHeight="1" x14ac:dyDescent="0.2">
      <c r="A673" s="45"/>
      <c r="B673" s="45"/>
      <c r="C673" s="45"/>
      <c r="D673" s="45"/>
      <c r="E673" s="73" t="s">
        <v>12551</v>
      </c>
      <c r="F673" s="74">
        <f ca="1">SUM(Table333[MONTO TOTAL ESTIMADO])</f>
        <v>65000</v>
      </c>
      <c r="G673" s="45"/>
      <c r="H673" s="45" t="str">
        <f>C665</f>
        <v>Servicios</v>
      </c>
      <c r="I673" s="45" t="str">
        <f>E665</f>
        <v>No</v>
      </c>
      <c r="J673" s="45" t="str">
        <f>D665</f>
        <v>Compras por debajo del Umbral</v>
      </c>
    </row>
    <row r="674" spans="1:10" ht="14.1" customHeight="1" thickBot="1" x14ac:dyDescent="0.3"/>
    <row r="675" spans="1:10" ht="33.75" customHeight="1" thickBot="1" x14ac:dyDescent="0.25">
      <c r="A675" s="64" t="s">
        <v>16382</v>
      </c>
      <c r="B675" s="64" t="s">
        <v>161</v>
      </c>
      <c r="C675" s="64" t="s">
        <v>11725</v>
      </c>
      <c r="D675" s="64" t="s">
        <v>14378</v>
      </c>
      <c r="E675" s="64" t="s">
        <v>10962</v>
      </c>
      <c r="F675" s="64" t="s">
        <v>11095</v>
      </c>
      <c r="G675" s="45"/>
      <c r="H675" s="45"/>
      <c r="I675" s="45"/>
      <c r="J675" s="45"/>
    </row>
    <row r="676" spans="1:10" ht="14.1" customHeight="1" thickBot="1" x14ac:dyDescent="0.25">
      <c r="A676" s="66" t="s">
        <v>18844</v>
      </c>
      <c r="B676" s="66" t="s">
        <v>18845</v>
      </c>
      <c r="C676" s="66" t="s">
        <v>6799</v>
      </c>
      <c r="D676" s="66" t="s">
        <v>10171</v>
      </c>
      <c r="E676" s="66" t="s">
        <v>8855</v>
      </c>
      <c r="F676" s="66" t="s">
        <v>18834</v>
      </c>
      <c r="G676" s="45"/>
      <c r="H676" s="45"/>
      <c r="I676" s="45"/>
      <c r="J676" s="45"/>
    </row>
    <row r="677" spans="1:10" ht="14.1" customHeight="1" thickBot="1" x14ac:dyDescent="0.25">
      <c r="A677" s="93" t="s">
        <v>14828</v>
      </c>
      <c r="B677" s="67" t="s">
        <v>8529</v>
      </c>
      <c r="C677" s="76">
        <v>44775</v>
      </c>
      <c r="D677" s="93" t="s">
        <v>9386</v>
      </c>
      <c r="E677" s="67" t="s">
        <v>13094</v>
      </c>
      <c r="F677" s="81" t="s">
        <v>3081</v>
      </c>
      <c r="G677" s="45"/>
      <c r="H677" s="45"/>
      <c r="I677" s="45"/>
      <c r="J677" s="45"/>
    </row>
    <row r="678" spans="1:10" ht="14.1" customHeight="1" thickBot="1" x14ac:dyDescent="0.25">
      <c r="A678" s="94"/>
      <c r="B678" s="67" t="s">
        <v>1786</v>
      </c>
      <c r="C678" s="86">
        <f>IF(C677="","",IF(AND(MONTH(C677)&gt;=1,MONTH(C677)&lt;=3),1,IF(AND(MONTH(C677)&gt;=4,MONTH(C677)&lt;=6),2,IF(AND(MONTH(C677)&gt;=7,MONTH(C677)&lt;=9),3,4))))</f>
        <v>3</v>
      </c>
      <c r="D678" s="94"/>
      <c r="E678" s="67" t="s">
        <v>2418</v>
      </c>
      <c r="F678" s="81" t="s">
        <v>11112</v>
      </c>
      <c r="G678" s="45"/>
      <c r="H678" s="45"/>
      <c r="I678" s="45"/>
      <c r="J678" s="45"/>
    </row>
    <row r="679" spans="1:10" ht="14.1" customHeight="1" thickBot="1" x14ac:dyDescent="0.25">
      <c r="A679" s="94"/>
      <c r="B679" s="67" t="s">
        <v>12943</v>
      </c>
      <c r="C679" s="76">
        <v>44782</v>
      </c>
      <c r="D679" s="94"/>
      <c r="E679" s="67" t="s">
        <v>3074</v>
      </c>
      <c r="F679" s="81" t="s">
        <v>11112</v>
      </c>
      <c r="G679" s="45"/>
      <c r="H679" s="45"/>
      <c r="I679" s="45"/>
      <c r="J679" s="45"/>
    </row>
    <row r="680" spans="1:10" ht="14.1" customHeight="1" thickBot="1" x14ac:dyDescent="0.25">
      <c r="A680" s="94"/>
      <c r="B680" s="67" t="s">
        <v>1786</v>
      </c>
      <c r="C680" s="86">
        <f>IF(C679="","",IF(AND(MONTH(C679)&gt;=1,MONTH(C679)&lt;=3),1,IF(AND(MONTH(C679)&gt;=4,MONTH(C679)&lt;=6),2,IF(AND(MONTH(C679)&gt;=7,MONTH(C679)&lt;=9),3,4))))</f>
        <v>3</v>
      </c>
      <c r="D680" s="94"/>
      <c r="E680" s="67" t="s">
        <v>13193</v>
      </c>
      <c r="F680" s="81" t="s">
        <v>11112</v>
      </c>
      <c r="G680" s="45"/>
      <c r="H680" s="45"/>
      <c r="I680" s="45"/>
      <c r="J680" s="45"/>
    </row>
    <row r="681" spans="1:10" ht="14.1" customHeight="1" thickBot="1" x14ac:dyDescent="0.25">
      <c r="A681" s="45"/>
      <c r="B681" s="45"/>
      <c r="C681" s="45"/>
      <c r="D681" s="45"/>
      <c r="E681" s="45"/>
      <c r="F681" s="45"/>
      <c r="G681" s="45"/>
      <c r="H681" s="45"/>
      <c r="I681" s="45"/>
      <c r="J681" s="45"/>
    </row>
    <row r="682" spans="1:10" ht="14.1" customHeight="1" thickBot="1" x14ac:dyDescent="0.25">
      <c r="A682" s="72" t="s">
        <v>15735</v>
      </c>
      <c r="B682" s="72" t="s">
        <v>16146</v>
      </c>
      <c r="C682" s="72" t="s">
        <v>15641</v>
      </c>
      <c r="D682" s="72" t="s">
        <v>15251</v>
      </c>
      <c r="E682" s="72" t="s">
        <v>6933</v>
      </c>
      <c r="F682" s="72" t="s">
        <v>15280</v>
      </c>
      <c r="G682" s="45"/>
      <c r="H682" s="45"/>
      <c r="I682" s="45"/>
      <c r="J682" s="45"/>
    </row>
    <row r="683" spans="1:10" ht="13.5" customHeight="1" x14ac:dyDescent="0.2">
      <c r="A683" s="82">
        <v>91111502</v>
      </c>
      <c r="B683" s="69" t="str">
        <f ca="1">IFERROR(INDEX(UNSPSCDes,MATCH(INDIRECT(ADDRESS(ROW(),COLUMN()-1,4)),UNSPSCCode,0)),"")</f>
        <v>Servicios de lavandería</v>
      </c>
      <c r="C683" s="82" t="s">
        <v>1449</v>
      </c>
      <c r="D683" s="82">
        <v>1</v>
      </c>
      <c r="E683" s="71">
        <v>65000</v>
      </c>
      <c r="F683" s="70">
        <f ca="1">INDIRECT(ADDRESS(ROW(),COLUMN()-2,4))*INDIRECT(ADDRESS(ROW(),COLUMN()-1,4))</f>
        <v>65000</v>
      </c>
      <c r="G683" s="45"/>
      <c r="H683" s="45"/>
      <c r="I683" s="45"/>
      <c r="J683" s="45"/>
    </row>
    <row r="684" spans="1:10" ht="14.1" customHeight="1" x14ac:dyDescent="0.2">
      <c r="A684" s="45"/>
      <c r="B684" s="45"/>
      <c r="C684" s="45"/>
      <c r="D684" s="45"/>
      <c r="E684" s="73" t="s">
        <v>12551</v>
      </c>
      <c r="F684" s="74">
        <f ca="1">SUM(Table334[MONTO TOTAL ESTIMADO])</f>
        <v>65000</v>
      </c>
      <c r="G684" s="45"/>
      <c r="H684" s="45" t="str">
        <f>C676</f>
        <v>Servicios</v>
      </c>
      <c r="I684" s="45" t="str">
        <f>E676</f>
        <v>Sí</v>
      </c>
      <c r="J684" s="45" t="str">
        <f>D676</f>
        <v>Compras por debajo del Umbral</v>
      </c>
    </row>
    <row r="685" spans="1:10" ht="14.1" customHeight="1" thickBot="1" x14ac:dyDescent="0.3"/>
    <row r="686" spans="1:10" ht="33.75" customHeight="1" thickBot="1" x14ac:dyDescent="0.25">
      <c r="A686" s="64" t="s">
        <v>16382</v>
      </c>
      <c r="B686" s="64" t="s">
        <v>161</v>
      </c>
      <c r="C686" s="64" t="s">
        <v>11725</v>
      </c>
      <c r="D686" s="64" t="s">
        <v>14378</v>
      </c>
      <c r="E686" s="64" t="s">
        <v>10962</v>
      </c>
      <c r="F686" s="64" t="s">
        <v>11095</v>
      </c>
      <c r="G686" s="45"/>
      <c r="H686" s="45"/>
      <c r="I686" s="45"/>
      <c r="J686" s="45"/>
    </row>
    <row r="687" spans="1:10" ht="14.1" customHeight="1" thickBot="1" x14ac:dyDescent="0.25">
      <c r="A687" s="66" t="s">
        <v>18844</v>
      </c>
      <c r="B687" s="66" t="s">
        <v>18845</v>
      </c>
      <c r="C687" s="66" t="s">
        <v>6799</v>
      </c>
      <c r="D687" s="66" t="s">
        <v>10171</v>
      </c>
      <c r="E687" s="66" t="s">
        <v>17854</v>
      </c>
      <c r="F687" s="66" t="s">
        <v>18834</v>
      </c>
      <c r="G687" s="45"/>
      <c r="H687" s="45"/>
      <c r="I687" s="45"/>
      <c r="J687" s="45"/>
    </row>
    <row r="688" spans="1:10" ht="14.1" customHeight="1" thickBot="1" x14ac:dyDescent="0.25">
      <c r="A688" s="93" t="s">
        <v>14828</v>
      </c>
      <c r="B688" s="67" t="s">
        <v>8529</v>
      </c>
      <c r="C688" s="76">
        <v>44867</v>
      </c>
      <c r="D688" s="93" t="s">
        <v>9386</v>
      </c>
      <c r="E688" s="67" t="s">
        <v>13094</v>
      </c>
      <c r="F688" s="81" t="s">
        <v>3081</v>
      </c>
      <c r="G688" s="45"/>
      <c r="H688" s="45"/>
      <c r="I688" s="45"/>
      <c r="J688" s="45"/>
    </row>
    <row r="689" spans="1:10" ht="14.1" customHeight="1" thickBot="1" x14ac:dyDescent="0.25">
      <c r="A689" s="94"/>
      <c r="B689" s="67" t="s">
        <v>1786</v>
      </c>
      <c r="C689" s="86">
        <f>IF(C688="","",IF(AND(MONTH(C688)&gt;=1,MONTH(C688)&lt;=3),1,IF(AND(MONTH(C688)&gt;=4,MONTH(C688)&lt;=6),2,IF(AND(MONTH(C688)&gt;=7,MONTH(C688)&lt;=9),3,4))))</f>
        <v>4</v>
      </c>
      <c r="D689" s="94"/>
      <c r="E689" s="67" t="s">
        <v>2418</v>
      </c>
      <c r="F689" s="81" t="s">
        <v>11112</v>
      </c>
      <c r="G689" s="45"/>
      <c r="H689" s="45"/>
      <c r="I689" s="45"/>
      <c r="J689" s="45"/>
    </row>
    <row r="690" spans="1:10" ht="14.1" customHeight="1" thickBot="1" x14ac:dyDescent="0.25">
      <c r="A690" s="94"/>
      <c r="B690" s="67" t="s">
        <v>12943</v>
      </c>
      <c r="C690" s="76">
        <v>44874</v>
      </c>
      <c r="D690" s="94"/>
      <c r="E690" s="67" t="s">
        <v>3074</v>
      </c>
      <c r="F690" s="81" t="s">
        <v>11112</v>
      </c>
      <c r="G690" s="45"/>
      <c r="H690" s="45"/>
      <c r="I690" s="45"/>
      <c r="J690" s="45"/>
    </row>
    <row r="691" spans="1:10" ht="14.1" customHeight="1" thickBot="1" x14ac:dyDescent="0.25">
      <c r="A691" s="94"/>
      <c r="B691" s="67" t="s">
        <v>1786</v>
      </c>
      <c r="C691" s="86">
        <f>IF(C690="","",IF(AND(MONTH(C690)&gt;=1,MONTH(C690)&lt;=3),1,IF(AND(MONTH(C690)&gt;=4,MONTH(C690)&lt;=6),2,IF(AND(MONTH(C690)&gt;=7,MONTH(C690)&lt;=9),3,4))))</f>
        <v>4</v>
      </c>
      <c r="D691" s="94"/>
      <c r="E691" s="67" t="s">
        <v>13193</v>
      </c>
      <c r="F691" s="81" t="s">
        <v>11112</v>
      </c>
      <c r="G691" s="45"/>
      <c r="H691" s="45"/>
      <c r="I691" s="45"/>
      <c r="J691" s="45"/>
    </row>
    <row r="692" spans="1:10" ht="14.1" customHeight="1" thickBot="1" x14ac:dyDescent="0.25">
      <c r="A692" s="45"/>
      <c r="B692" s="45"/>
      <c r="C692" s="45"/>
      <c r="D692" s="45"/>
      <c r="E692" s="45"/>
      <c r="F692" s="45"/>
      <c r="G692" s="45"/>
      <c r="H692" s="45"/>
      <c r="I692" s="45"/>
      <c r="J692" s="45"/>
    </row>
    <row r="693" spans="1:10" ht="14.1" customHeight="1" thickBot="1" x14ac:dyDescent="0.25">
      <c r="A693" s="72" t="s">
        <v>15735</v>
      </c>
      <c r="B693" s="72" t="s">
        <v>16146</v>
      </c>
      <c r="C693" s="72" t="s">
        <v>15641</v>
      </c>
      <c r="D693" s="72" t="s">
        <v>15251</v>
      </c>
      <c r="E693" s="72" t="s">
        <v>6933</v>
      </c>
      <c r="F693" s="72" t="s">
        <v>15280</v>
      </c>
      <c r="G693" s="45"/>
      <c r="H693" s="45"/>
      <c r="I693" s="45"/>
      <c r="J693" s="45"/>
    </row>
    <row r="694" spans="1:10" ht="13.5" customHeight="1" x14ac:dyDescent="0.2">
      <c r="A694" s="82">
        <v>91111502</v>
      </c>
      <c r="B694" s="69" t="str">
        <f ca="1">IFERROR(INDEX(UNSPSCDes,MATCH(INDIRECT(ADDRESS(ROW(),COLUMN()-1,4)),UNSPSCCode,0)),"")</f>
        <v>Servicios de lavandería</v>
      </c>
      <c r="C694" s="82" t="s">
        <v>1449</v>
      </c>
      <c r="D694" s="82">
        <v>1</v>
      </c>
      <c r="E694" s="71">
        <v>65000</v>
      </c>
      <c r="F694" s="70">
        <f ca="1">INDIRECT(ADDRESS(ROW(),COLUMN()-2,4))*INDIRECT(ADDRESS(ROW(),COLUMN()-1,4))</f>
        <v>65000</v>
      </c>
      <c r="G694" s="45"/>
      <c r="H694" s="45"/>
      <c r="I694" s="45"/>
      <c r="J694" s="45"/>
    </row>
    <row r="695" spans="1:10" ht="14.1" customHeight="1" x14ac:dyDescent="0.2">
      <c r="A695" s="45"/>
      <c r="B695" s="45"/>
      <c r="C695" s="45"/>
      <c r="D695" s="45"/>
      <c r="E695" s="73" t="s">
        <v>12551</v>
      </c>
      <c r="F695" s="74">
        <f ca="1">SUM(Table335[MONTO TOTAL ESTIMADO])</f>
        <v>65000</v>
      </c>
      <c r="G695" s="45"/>
      <c r="H695" s="45" t="str">
        <f>C687</f>
        <v>Servicios</v>
      </c>
      <c r="I695" s="45" t="str">
        <f>E687</f>
        <v>No</v>
      </c>
      <c r="J695" s="45" t="str">
        <f>D687</f>
        <v>Compras por debajo del Umbral</v>
      </c>
    </row>
    <row r="696" spans="1:10" ht="14.1" customHeight="1" thickBot="1" x14ac:dyDescent="0.3"/>
    <row r="697" spans="1:10" ht="33.75" customHeight="1" thickBot="1" x14ac:dyDescent="0.25">
      <c r="A697" s="64" t="s">
        <v>16382</v>
      </c>
      <c r="B697" s="64" t="s">
        <v>161</v>
      </c>
      <c r="C697" s="64" t="s">
        <v>11725</v>
      </c>
      <c r="D697" s="64" t="s">
        <v>14378</v>
      </c>
      <c r="E697" s="64" t="s">
        <v>10962</v>
      </c>
      <c r="F697" s="64" t="s">
        <v>11095</v>
      </c>
      <c r="G697" s="45"/>
      <c r="H697" s="45"/>
      <c r="I697" s="45"/>
      <c r="J697" s="45"/>
    </row>
    <row r="698" spans="1:10" ht="13.5" customHeight="1" thickBot="1" x14ac:dyDescent="0.25">
      <c r="A698" s="66" t="s">
        <v>18846</v>
      </c>
      <c r="B698" s="66" t="s">
        <v>18847</v>
      </c>
      <c r="C698" s="66" t="s">
        <v>6799</v>
      </c>
      <c r="D698" s="66" t="s">
        <v>17483</v>
      </c>
      <c r="E698" s="66" t="s">
        <v>17854</v>
      </c>
      <c r="F698" s="66" t="s">
        <v>18834</v>
      </c>
      <c r="G698" s="45"/>
      <c r="H698" s="45"/>
      <c r="I698" s="45"/>
      <c r="J698" s="45"/>
    </row>
    <row r="699" spans="1:10" ht="14.1" customHeight="1" thickBot="1" x14ac:dyDescent="0.25">
      <c r="A699" s="93" t="s">
        <v>14828</v>
      </c>
      <c r="B699" s="67" t="s">
        <v>8529</v>
      </c>
      <c r="C699" s="76">
        <v>44593</v>
      </c>
      <c r="D699" s="93" t="s">
        <v>9386</v>
      </c>
      <c r="E699" s="67" t="s">
        <v>13094</v>
      </c>
      <c r="F699" s="81" t="s">
        <v>3081</v>
      </c>
      <c r="G699" s="45"/>
      <c r="H699" s="45"/>
      <c r="I699" s="45"/>
      <c r="J699" s="45"/>
    </row>
    <row r="700" spans="1:10" ht="14.1" customHeight="1" thickBot="1" x14ac:dyDescent="0.25">
      <c r="A700" s="94"/>
      <c r="B700" s="67" t="s">
        <v>1786</v>
      </c>
      <c r="C700" s="87">
        <f>IF(C699="","",IF(AND(MONTH(C699)&gt;=1,MONTH(C699)&lt;=3),1,IF(AND(MONTH(C699)&gt;=4,MONTH(C699)&lt;=6),2,IF(AND(MONTH(C699)&gt;=7,MONTH(C699)&lt;=9),3,4))))</f>
        <v>1</v>
      </c>
      <c r="D700" s="94"/>
      <c r="E700" s="67" t="s">
        <v>2418</v>
      </c>
      <c r="F700" s="81" t="s">
        <v>11112</v>
      </c>
      <c r="G700" s="45"/>
      <c r="H700" s="45"/>
      <c r="I700" s="45"/>
      <c r="J700" s="45"/>
    </row>
    <row r="701" spans="1:10" ht="14.1" customHeight="1" thickBot="1" x14ac:dyDescent="0.25">
      <c r="A701" s="94"/>
      <c r="B701" s="67" t="s">
        <v>12943</v>
      </c>
      <c r="C701" s="76">
        <v>44600</v>
      </c>
      <c r="D701" s="94"/>
      <c r="E701" s="67" t="s">
        <v>3074</v>
      </c>
      <c r="F701" s="81" t="s">
        <v>11112</v>
      </c>
      <c r="G701" s="45"/>
      <c r="H701" s="45"/>
      <c r="I701" s="45"/>
      <c r="J701" s="45"/>
    </row>
    <row r="702" spans="1:10" ht="14.1" customHeight="1" thickBot="1" x14ac:dyDescent="0.25">
      <c r="A702" s="94"/>
      <c r="B702" s="67" t="s">
        <v>1786</v>
      </c>
      <c r="C702" s="87">
        <f>IF(C701="","",IF(AND(MONTH(C701)&gt;=1,MONTH(C701)&lt;=3),1,IF(AND(MONTH(C701)&gt;=4,MONTH(C701)&lt;=6),2,IF(AND(MONTH(C701)&gt;=7,MONTH(C701)&lt;=9),3,4))))</f>
        <v>1</v>
      </c>
      <c r="D702" s="94"/>
      <c r="E702" s="67" t="s">
        <v>13193</v>
      </c>
      <c r="F702" s="81" t="s">
        <v>11112</v>
      </c>
      <c r="G702" s="45"/>
      <c r="H702" s="45"/>
      <c r="I702" s="45"/>
      <c r="J702" s="45"/>
    </row>
    <row r="703" spans="1:10" ht="14.1" customHeight="1" thickBot="1" x14ac:dyDescent="0.25">
      <c r="A703" s="45"/>
      <c r="B703" s="45"/>
      <c r="C703" s="45"/>
      <c r="D703" s="45"/>
      <c r="E703" s="45"/>
      <c r="F703" s="45"/>
      <c r="G703" s="45"/>
      <c r="H703" s="45"/>
      <c r="I703" s="45"/>
      <c r="J703" s="45"/>
    </row>
    <row r="704" spans="1:10" ht="14.1" customHeight="1" thickBot="1" x14ac:dyDescent="0.25">
      <c r="A704" s="72" t="s">
        <v>15735</v>
      </c>
      <c r="B704" s="72" t="s">
        <v>16146</v>
      </c>
      <c r="C704" s="72" t="s">
        <v>15641</v>
      </c>
      <c r="D704" s="72" t="s">
        <v>15251</v>
      </c>
      <c r="E704" s="72" t="s">
        <v>6933</v>
      </c>
      <c r="F704" s="72" t="s">
        <v>15280</v>
      </c>
      <c r="G704" s="45"/>
      <c r="H704" s="45"/>
      <c r="I704" s="45"/>
      <c r="J704" s="45"/>
    </row>
    <row r="705" spans="1:10" ht="13.5" customHeight="1" x14ac:dyDescent="0.2">
      <c r="A705" s="82">
        <v>81101508</v>
      </c>
      <c r="B705" s="69" t="str">
        <f ca="1">IFERROR(INDEX(UNSPSCDes,MATCH(INDIRECT(ADDRESS(ROW(),COLUMN()-1,4)),UNSPSCCode,0)),"")</f>
        <v>Ingeniería arquitectónica</v>
      </c>
      <c r="C705" s="82" t="s">
        <v>1449</v>
      </c>
      <c r="D705" s="82">
        <v>1</v>
      </c>
      <c r="E705" s="71">
        <v>776933</v>
      </c>
      <c r="F705" s="70">
        <f ca="1">INDIRECT(ADDRESS(ROW(),COLUMN()-2,4))*INDIRECT(ADDRESS(ROW(),COLUMN()-1,4))</f>
        <v>776933</v>
      </c>
      <c r="G705" s="45"/>
      <c r="H705" s="45"/>
      <c r="I705" s="45"/>
      <c r="J705" s="45"/>
    </row>
    <row r="706" spans="1:10" ht="14.1" customHeight="1" x14ac:dyDescent="0.2">
      <c r="A706" s="45"/>
      <c r="B706" s="45"/>
      <c r="C706" s="45"/>
      <c r="D706" s="45"/>
      <c r="E706" s="73" t="s">
        <v>12551</v>
      </c>
      <c r="F706" s="74">
        <f ca="1">SUM(Table323[MONTO TOTAL ESTIMADO])</f>
        <v>776933</v>
      </c>
      <c r="G706" s="45"/>
      <c r="H706" s="45" t="str">
        <f>C698</f>
        <v>Servicios</v>
      </c>
      <c r="I706" s="45" t="str">
        <f>E698</f>
        <v>No</v>
      </c>
      <c r="J706" s="45" t="str">
        <f>D698</f>
        <v>Compras Menores</v>
      </c>
    </row>
    <row r="707" spans="1:10" ht="14.1" customHeight="1" thickBot="1" x14ac:dyDescent="0.3"/>
    <row r="708" spans="1:10" ht="33.75" customHeight="1" thickBot="1" x14ac:dyDescent="0.25">
      <c r="A708" s="64" t="s">
        <v>16382</v>
      </c>
      <c r="B708" s="64" t="s">
        <v>161</v>
      </c>
      <c r="C708" s="64" t="s">
        <v>11725</v>
      </c>
      <c r="D708" s="64" t="s">
        <v>14378</v>
      </c>
      <c r="E708" s="64" t="s">
        <v>10962</v>
      </c>
      <c r="F708" s="64" t="s">
        <v>11095</v>
      </c>
      <c r="G708" s="45"/>
      <c r="H708" s="45"/>
      <c r="I708" s="45"/>
      <c r="J708" s="45"/>
    </row>
    <row r="709" spans="1:10" ht="14.1" customHeight="1" thickBot="1" x14ac:dyDescent="0.25">
      <c r="A709" s="66" t="s">
        <v>18846</v>
      </c>
      <c r="B709" s="66" t="s">
        <v>18848</v>
      </c>
      <c r="C709" s="66" t="s">
        <v>6799</v>
      </c>
      <c r="D709" s="66" t="s">
        <v>1875</v>
      </c>
      <c r="E709" s="66" t="s">
        <v>17854</v>
      </c>
      <c r="F709" s="66" t="s">
        <v>18834</v>
      </c>
      <c r="G709" s="45"/>
      <c r="H709" s="45"/>
      <c r="I709" s="45"/>
      <c r="J709" s="45"/>
    </row>
    <row r="710" spans="1:10" ht="14.1" customHeight="1" thickBot="1" x14ac:dyDescent="0.25">
      <c r="A710" s="93" t="s">
        <v>14828</v>
      </c>
      <c r="B710" s="67" t="s">
        <v>8529</v>
      </c>
      <c r="C710" s="76">
        <v>44683</v>
      </c>
      <c r="D710" s="93" t="s">
        <v>9386</v>
      </c>
      <c r="E710" s="67" t="s">
        <v>13094</v>
      </c>
      <c r="F710" s="81" t="s">
        <v>3081</v>
      </c>
      <c r="G710" s="45"/>
      <c r="H710" s="45"/>
      <c r="I710" s="45"/>
      <c r="J710" s="45"/>
    </row>
    <row r="711" spans="1:10" ht="14.1" customHeight="1" thickBot="1" x14ac:dyDescent="0.25">
      <c r="A711" s="94"/>
      <c r="B711" s="67" t="s">
        <v>1786</v>
      </c>
      <c r="C711" s="87">
        <f>IF(C710="","",IF(AND(MONTH(C710)&gt;=1,MONTH(C710)&lt;=3),1,IF(AND(MONTH(C710)&gt;=4,MONTH(C710)&lt;=6),2,IF(AND(MONTH(C710)&gt;=7,MONTH(C710)&lt;=9),3,4))))</f>
        <v>2</v>
      </c>
      <c r="D711" s="94"/>
      <c r="E711" s="67" t="s">
        <v>2418</v>
      </c>
      <c r="F711" s="81" t="s">
        <v>11112</v>
      </c>
      <c r="G711" s="45"/>
      <c r="H711" s="45"/>
      <c r="I711" s="45"/>
      <c r="J711" s="45"/>
    </row>
    <row r="712" spans="1:10" ht="14.1" customHeight="1" thickBot="1" x14ac:dyDescent="0.25">
      <c r="A712" s="94"/>
      <c r="B712" s="67" t="s">
        <v>12943</v>
      </c>
      <c r="C712" s="76">
        <v>44714</v>
      </c>
      <c r="D712" s="94"/>
      <c r="E712" s="67" t="s">
        <v>3074</v>
      </c>
      <c r="F712" s="81" t="s">
        <v>11112</v>
      </c>
      <c r="G712" s="45"/>
      <c r="H712" s="45"/>
      <c r="I712" s="45"/>
      <c r="J712" s="45"/>
    </row>
    <row r="713" spans="1:10" ht="14.1" customHeight="1" thickBot="1" x14ac:dyDescent="0.25">
      <c r="A713" s="94"/>
      <c r="B713" s="67" t="s">
        <v>1786</v>
      </c>
      <c r="C713" s="87">
        <f>IF(C712="","",IF(AND(MONTH(C712)&gt;=1,MONTH(C712)&lt;=3),1,IF(AND(MONTH(C712)&gt;=4,MONTH(C712)&lt;=6),2,IF(AND(MONTH(C712)&gt;=7,MONTH(C712)&lt;=9),3,4))))</f>
        <v>2</v>
      </c>
      <c r="D713" s="94"/>
      <c r="E713" s="67" t="s">
        <v>13193</v>
      </c>
      <c r="F713" s="81" t="s">
        <v>11112</v>
      </c>
      <c r="G713" s="45"/>
      <c r="H713" s="45"/>
      <c r="I713" s="45"/>
      <c r="J713" s="45"/>
    </row>
    <row r="714" spans="1:10" ht="14.1" customHeight="1" thickBot="1" x14ac:dyDescent="0.25">
      <c r="A714" s="45"/>
      <c r="B714" s="45"/>
      <c r="C714" s="45"/>
      <c r="D714" s="45"/>
      <c r="E714" s="45"/>
      <c r="F714" s="45"/>
      <c r="G714" s="45"/>
      <c r="H714" s="45"/>
      <c r="I714" s="45"/>
      <c r="J714" s="45"/>
    </row>
    <row r="715" spans="1:10" ht="14.1" customHeight="1" thickBot="1" x14ac:dyDescent="0.25">
      <c r="A715" s="72" t="s">
        <v>15735</v>
      </c>
      <c r="B715" s="72" t="s">
        <v>16146</v>
      </c>
      <c r="C715" s="72" t="s">
        <v>15641</v>
      </c>
      <c r="D715" s="72" t="s">
        <v>15251</v>
      </c>
      <c r="E715" s="72" t="s">
        <v>6933</v>
      </c>
      <c r="F715" s="72" t="s">
        <v>15280</v>
      </c>
      <c r="G715" s="45"/>
      <c r="H715" s="45"/>
      <c r="I715" s="45"/>
      <c r="J715" s="45"/>
    </row>
    <row r="716" spans="1:10" ht="13.5" customHeight="1" x14ac:dyDescent="0.2">
      <c r="A716" s="82">
        <v>80111614</v>
      </c>
      <c r="B716" s="69" t="str">
        <f ca="1">IFERROR(INDEX(UNSPSCDes,MATCH(INDIRECT(ADDRESS(ROW(),COLUMN()-1,4)),UNSPSCCode,0)),"")</f>
        <v>Servicios temporales de ingeniería</v>
      </c>
      <c r="C716" s="82" t="s">
        <v>1449</v>
      </c>
      <c r="D716" s="82">
        <v>1</v>
      </c>
      <c r="E716" s="71">
        <v>3680686</v>
      </c>
      <c r="F716" s="70">
        <f ca="1">INDIRECT(ADDRESS(ROW(),COLUMN()-2,4))*INDIRECT(ADDRESS(ROW(),COLUMN()-1,4))</f>
        <v>3680686</v>
      </c>
      <c r="G716" s="45"/>
      <c r="H716" s="45"/>
      <c r="I716" s="45"/>
      <c r="J716" s="45"/>
    </row>
    <row r="717" spans="1:10" ht="14.1" customHeight="1" x14ac:dyDescent="0.2">
      <c r="A717" s="45"/>
      <c r="B717" s="45"/>
      <c r="C717" s="45"/>
      <c r="D717" s="45"/>
      <c r="E717" s="73" t="s">
        <v>12551</v>
      </c>
      <c r="F717" s="74">
        <f ca="1">SUM(Table336[MONTO TOTAL ESTIMADO])</f>
        <v>3680686</v>
      </c>
      <c r="G717" s="45"/>
      <c r="H717" s="45" t="str">
        <f>C709</f>
        <v>Servicios</v>
      </c>
      <c r="I717" s="45" t="str">
        <f>E709</f>
        <v>No</v>
      </c>
      <c r="J717" s="45" t="str">
        <f>D709</f>
        <v>Comparacion de Precios</v>
      </c>
    </row>
    <row r="718" spans="1:10" ht="14.1" customHeight="1" thickBot="1" x14ac:dyDescent="0.3"/>
    <row r="719" spans="1:10" ht="33.75" customHeight="1" thickBot="1" x14ac:dyDescent="0.25">
      <c r="A719" s="64" t="s">
        <v>16382</v>
      </c>
      <c r="B719" s="64" t="s">
        <v>161</v>
      </c>
      <c r="C719" s="64" t="s">
        <v>11725</v>
      </c>
      <c r="D719" s="64" t="s">
        <v>14378</v>
      </c>
      <c r="E719" s="64" t="s">
        <v>10962</v>
      </c>
      <c r="F719" s="64" t="s">
        <v>11095</v>
      </c>
      <c r="G719" s="45"/>
      <c r="H719" s="45"/>
      <c r="I719" s="45"/>
      <c r="J719" s="45"/>
    </row>
    <row r="720" spans="1:10" ht="14.1" customHeight="1" thickBot="1" x14ac:dyDescent="0.25">
      <c r="A720" s="66" t="s">
        <v>18846</v>
      </c>
      <c r="B720" s="66" t="s">
        <v>18847</v>
      </c>
      <c r="C720" s="66" t="s">
        <v>6799</v>
      </c>
      <c r="D720" s="66" t="s">
        <v>1875</v>
      </c>
      <c r="E720" s="66" t="s">
        <v>17854</v>
      </c>
      <c r="F720" s="66" t="s">
        <v>18834</v>
      </c>
      <c r="G720" s="45"/>
      <c r="H720" s="45"/>
      <c r="I720" s="45"/>
      <c r="J720" s="45"/>
    </row>
    <row r="721" spans="1:10" ht="14.1" customHeight="1" thickBot="1" x14ac:dyDescent="0.25">
      <c r="A721" s="93" t="s">
        <v>14828</v>
      </c>
      <c r="B721" s="67" t="s">
        <v>8529</v>
      </c>
      <c r="C721" s="76">
        <v>44775</v>
      </c>
      <c r="D721" s="93" t="s">
        <v>9386</v>
      </c>
      <c r="E721" s="67" t="s">
        <v>13094</v>
      </c>
      <c r="F721" s="81" t="s">
        <v>3081</v>
      </c>
      <c r="G721" s="45"/>
      <c r="H721" s="45"/>
      <c r="I721" s="45"/>
      <c r="J721" s="45"/>
    </row>
    <row r="722" spans="1:10" ht="14.1" customHeight="1" thickBot="1" x14ac:dyDescent="0.25">
      <c r="A722" s="94"/>
      <c r="B722" s="67" t="s">
        <v>1786</v>
      </c>
      <c r="C722" s="87">
        <f>IF(C721="","",IF(AND(MONTH(C721)&gt;=1,MONTH(C721)&lt;=3),1,IF(AND(MONTH(C721)&gt;=4,MONTH(C721)&lt;=6),2,IF(AND(MONTH(C721)&gt;=7,MONTH(C721)&lt;=9),3,4))))</f>
        <v>3</v>
      </c>
      <c r="D722" s="94"/>
      <c r="E722" s="67" t="s">
        <v>2418</v>
      </c>
      <c r="F722" s="81" t="s">
        <v>11112</v>
      </c>
      <c r="G722" s="45"/>
      <c r="H722" s="45"/>
      <c r="I722" s="45"/>
      <c r="J722" s="45"/>
    </row>
    <row r="723" spans="1:10" ht="14.1" customHeight="1" thickBot="1" x14ac:dyDescent="0.25">
      <c r="A723" s="94"/>
      <c r="B723" s="67" t="s">
        <v>12943</v>
      </c>
      <c r="C723" s="76">
        <v>44806</v>
      </c>
      <c r="D723" s="94"/>
      <c r="E723" s="67" t="s">
        <v>3074</v>
      </c>
      <c r="F723" s="81" t="s">
        <v>11112</v>
      </c>
      <c r="G723" s="45"/>
      <c r="H723" s="45"/>
      <c r="I723" s="45"/>
      <c r="J723" s="45"/>
    </row>
    <row r="724" spans="1:10" ht="14.1" customHeight="1" thickBot="1" x14ac:dyDescent="0.25">
      <c r="A724" s="94"/>
      <c r="B724" s="67" t="s">
        <v>1786</v>
      </c>
      <c r="C724" s="87">
        <f>IF(C723="","",IF(AND(MONTH(C723)&gt;=1,MONTH(C723)&lt;=3),1,IF(AND(MONTH(C723)&gt;=4,MONTH(C723)&lt;=6),2,IF(AND(MONTH(C723)&gt;=7,MONTH(C723)&lt;=9),3,4))))</f>
        <v>3</v>
      </c>
      <c r="D724" s="94"/>
      <c r="E724" s="67" t="s">
        <v>13193</v>
      </c>
      <c r="F724" s="81" t="s">
        <v>11112</v>
      </c>
      <c r="G724" s="45"/>
      <c r="H724" s="45"/>
      <c r="I724" s="45"/>
      <c r="J724" s="45"/>
    </row>
    <row r="725" spans="1:10" ht="14.1" customHeight="1" thickBot="1" x14ac:dyDescent="0.25">
      <c r="A725" s="45"/>
      <c r="B725" s="45"/>
      <c r="C725" s="45"/>
      <c r="D725" s="45"/>
      <c r="E725" s="45"/>
      <c r="F725" s="45"/>
      <c r="G725" s="45"/>
      <c r="H725" s="45"/>
      <c r="I725" s="45"/>
      <c r="J725" s="45"/>
    </row>
    <row r="726" spans="1:10" ht="14.1" customHeight="1" thickBot="1" x14ac:dyDescent="0.25">
      <c r="A726" s="72" t="s">
        <v>15735</v>
      </c>
      <c r="B726" s="72" t="s">
        <v>16146</v>
      </c>
      <c r="C726" s="72" t="s">
        <v>15641</v>
      </c>
      <c r="D726" s="72" t="s">
        <v>15251</v>
      </c>
      <c r="E726" s="72" t="s">
        <v>6933</v>
      </c>
      <c r="F726" s="72" t="s">
        <v>15280</v>
      </c>
      <c r="G726" s="45"/>
      <c r="H726" s="45"/>
      <c r="I726" s="45"/>
      <c r="J726" s="45"/>
    </row>
    <row r="727" spans="1:10" ht="13.5" customHeight="1" x14ac:dyDescent="0.2">
      <c r="A727" s="82">
        <v>81101508</v>
      </c>
      <c r="B727" s="69" t="str">
        <f ca="1">IFERROR(INDEX(UNSPSCDes,MATCH(INDIRECT(ADDRESS(ROW(),COLUMN()-1,4)),UNSPSCCode,0)),"")</f>
        <v>Ingeniería arquitectónica</v>
      </c>
      <c r="C727" s="82" t="s">
        <v>1449</v>
      </c>
      <c r="D727" s="82">
        <v>1</v>
      </c>
      <c r="E727" s="71">
        <v>1000000</v>
      </c>
      <c r="F727" s="70">
        <f ca="1">INDIRECT(ADDRESS(ROW(),COLUMN()-2,4))*INDIRECT(ADDRESS(ROW(),COLUMN()-1,4))</f>
        <v>1000000</v>
      </c>
      <c r="G727" s="45"/>
      <c r="H727" s="45"/>
      <c r="I727" s="45"/>
      <c r="J727" s="45"/>
    </row>
    <row r="728" spans="1:10" ht="13.5" customHeight="1" x14ac:dyDescent="0.2">
      <c r="A728" s="82">
        <v>81101701</v>
      </c>
      <c r="B728" s="69" t="str">
        <f ca="1">IFERROR(INDEX(UNSPSCDes,MATCH(INDIRECT(ADDRESS(ROW(),COLUMN()-1,4)),UNSPSCCode,0)),"")</f>
        <v>Servicios de ingeniería eléctrica</v>
      </c>
      <c r="C728" s="82" t="s">
        <v>1449</v>
      </c>
      <c r="D728" s="82">
        <v>1</v>
      </c>
      <c r="E728" s="71">
        <v>780286</v>
      </c>
      <c r="F728" s="70">
        <f ca="1">INDIRECT(ADDRESS(ROW(),COLUMN()-2,4))*INDIRECT(ADDRESS(ROW(),COLUMN()-1,4))</f>
        <v>780286</v>
      </c>
      <c r="G728" s="45"/>
      <c r="H728" s="45"/>
      <c r="I728" s="45"/>
      <c r="J728" s="45"/>
    </row>
    <row r="729" spans="1:10" ht="14.1" customHeight="1" x14ac:dyDescent="0.2">
      <c r="A729" s="45"/>
      <c r="B729" s="45"/>
      <c r="C729" s="45"/>
      <c r="D729" s="45"/>
      <c r="E729" s="73" t="s">
        <v>12551</v>
      </c>
      <c r="F729" s="74">
        <f ca="1">SUM(Table337[MONTO TOTAL ESTIMADO])</f>
        <v>1780286</v>
      </c>
      <c r="G729" s="45"/>
      <c r="H729" s="45" t="str">
        <f>C720</f>
        <v>Servicios</v>
      </c>
      <c r="I729" s="45" t="str">
        <f>E720</f>
        <v>No</v>
      </c>
      <c r="J729" s="45" t="str">
        <f>D720</f>
        <v>Comparacion de Precios</v>
      </c>
    </row>
    <row r="730" spans="1:10" ht="14.1" customHeight="1" thickBot="1" x14ac:dyDescent="0.3"/>
    <row r="731" spans="1:10" ht="33.75" customHeight="1" thickBot="1" x14ac:dyDescent="0.25">
      <c r="A731" s="64" t="s">
        <v>16382</v>
      </c>
      <c r="B731" s="64" t="s">
        <v>161</v>
      </c>
      <c r="C731" s="64" t="s">
        <v>11725</v>
      </c>
      <c r="D731" s="64" t="s">
        <v>14378</v>
      </c>
      <c r="E731" s="64" t="s">
        <v>10962</v>
      </c>
      <c r="F731" s="64" t="s">
        <v>11095</v>
      </c>
      <c r="G731" s="45"/>
      <c r="H731" s="45"/>
      <c r="I731" s="45"/>
      <c r="J731" s="45"/>
    </row>
    <row r="732" spans="1:10" ht="14.1" customHeight="1" thickBot="1" x14ac:dyDescent="0.25">
      <c r="A732" s="66" t="s">
        <v>18846</v>
      </c>
      <c r="B732" s="66" t="s">
        <v>18847</v>
      </c>
      <c r="C732" s="66" t="s">
        <v>6799</v>
      </c>
      <c r="D732" s="66" t="s">
        <v>17483</v>
      </c>
      <c r="E732" s="66" t="s">
        <v>17854</v>
      </c>
      <c r="F732" s="66" t="s">
        <v>18834</v>
      </c>
      <c r="G732" s="45"/>
      <c r="H732" s="45"/>
      <c r="I732" s="45"/>
      <c r="J732" s="45"/>
    </row>
    <row r="733" spans="1:10" ht="14.1" customHeight="1" thickBot="1" x14ac:dyDescent="0.25">
      <c r="A733" s="93" t="s">
        <v>14828</v>
      </c>
      <c r="B733" s="67" t="s">
        <v>8529</v>
      </c>
      <c r="C733" s="76">
        <v>44866</v>
      </c>
      <c r="D733" s="93" t="s">
        <v>9386</v>
      </c>
      <c r="E733" s="67" t="s">
        <v>13094</v>
      </c>
      <c r="F733" s="81" t="s">
        <v>3081</v>
      </c>
      <c r="G733" s="45"/>
      <c r="H733" s="45"/>
      <c r="I733" s="45"/>
      <c r="J733" s="45"/>
    </row>
    <row r="734" spans="1:10" ht="14.1" customHeight="1" thickBot="1" x14ac:dyDescent="0.25">
      <c r="A734" s="94"/>
      <c r="B734" s="67" t="s">
        <v>1786</v>
      </c>
      <c r="C734" s="87">
        <f>IF(C733="","",IF(AND(MONTH(C733)&gt;=1,MONTH(C733)&lt;=3),1,IF(AND(MONTH(C733)&gt;=4,MONTH(C733)&lt;=6),2,IF(AND(MONTH(C733)&gt;=7,MONTH(C733)&lt;=9),3,4))))</f>
        <v>4</v>
      </c>
      <c r="D734" s="94"/>
      <c r="E734" s="67" t="s">
        <v>2418</v>
      </c>
      <c r="F734" s="81" t="s">
        <v>11112</v>
      </c>
      <c r="G734" s="45"/>
      <c r="H734" s="45"/>
      <c r="I734" s="45"/>
      <c r="J734" s="45"/>
    </row>
    <row r="735" spans="1:10" ht="14.1" customHeight="1" thickBot="1" x14ac:dyDescent="0.25">
      <c r="A735" s="94"/>
      <c r="B735" s="67" t="s">
        <v>12943</v>
      </c>
      <c r="C735" s="76">
        <v>44876</v>
      </c>
      <c r="D735" s="94"/>
      <c r="E735" s="67" t="s">
        <v>3074</v>
      </c>
      <c r="F735" s="81" t="s">
        <v>11112</v>
      </c>
      <c r="G735" s="45"/>
      <c r="H735" s="45"/>
      <c r="I735" s="45"/>
      <c r="J735" s="45"/>
    </row>
    <row r="736" spans="1:10" ht="14.1" customHeight="1" thickBot="1" x14ac:dyDescent="0.25">
      <c r="A736" s="94"/>
      <c r="B736" s="67" t="s">
        <v>1786</v>
      </c>
      <c r="C736" s="87">
        <f>IF(C735="","",IF(AND(MONTH(C735)&gt;=1,MONTH(C735)&lt;=3),1,IF(AND(MONTH(C735)&gt;=4,MONTH(C735)&lt;=6),2,IF(AND(MONTH(C735)&gt;=7,MONTH(C735)&lt;=9),3,4))))</f>
        <v>4</v>
      </c>
      <c r="D736" s="94"/>
      <c r="E736" s="67" t="s">
        <v>13193</v>
      </c>
      <c r="F736" s="81" t="s">
        <v>11112</v>
      </c>
      <c r="G736" s="45"/>
      <c r="H736" s="45"/>
      <c r="I736" s="45"/>
      <c r="J736" s="45"/>
    </row>
    <row r="737" spans="1:10" ht="14.1" customHeight="1" thickBot="1" x14ac:dyDescent="0.25">
      <c r="A737" s="45"/>
      <c r="B737" s="45"/>
      <c r="C737" s="45"/>
      <c r="D737" s="45"/>
      <c r="E737" s="45"/>
      <c r="F737" s="45"/>
      <c r="G737" s="45"/>
      <c r="H737" s="45"/>
      <c r="I737" s="45"/>
      <c r="J737" s="45"/>
    </row>
    <row r="738" spans="1:10" ht="14.1" customHeight="1" thickBot="1" x14ac:dyDescent="0.25">
      <c r="A738" s="72" t="s">
        <v>15735</v>
      </c>
      <c r="B738" s="72" t="s">
        <v>16146</v>
      </c>
      <c r="C738" s="72" t="s">
        <v>15641</v>
      </c>
      <c r="D738" s="72" t="s">
        <v>15251</v>
      </c>
      <c r="E738" s="72" t="s">
        <v>6933</v>
      </c>
      <c r="F738" s="72" t="s">
        <v>15280</v>
      </c>
      <c r="G738" s="45"/>
      <c r="H738" s="45"/>
      <c r="I738" s="45"/>
      <c r="J738" s="45"/>
    </row>
    <row r="739" spans="1:10" ht="13.5" customHeight="1" x14ac:dyDescent="0.2">
      <c r="A739" s="82">
        <v>80111614</v>
      </c>
      <c r="B739" s="69" t="str">
        <f ca="1">IFERROR(INDEX(UNSPSCDes,MATCH(INDIRECT(ADDRESS(ROW(),COLUMN()-1,4)),UNSPSCCode,0)),"")</f>
        <v>Servicios temporales de ingeniería</v>
      </c>
      <c r="C739" s="82" t="s">
        <v>1449</v>
      </c>
      <c r="D739" s="82">
        <v>1</v>
      </c>
      <c r="E739" s="71">
        <v>1130808</v>
      </c>
      <c r="F739" s="70">
        <f ca="1">INDIRECT(ADDRESS(ROW(),COLUMN()-2,4))*INDIRECT(ADDRESS(ROW(),COLUMN()-1,4))</f>
        <v>1130808</v>
      </c>
      <c r="G739" s="45"/>
      <c r="H739" s="45"/>
      <c r="I739" s="45"/>
      <c r="J739" s="45"/>
    </row>
    <row r="740" spans="1:10" ht="14.1" customHeight="1" x14ac:dyDescent="0.2">
      <c r="A740" s="45"/>
      <c r="B740" s="45"/>
      <c r="C740" s="45"/>
      <c r="D740" s="45"/>
      <c r="E740" s="73" t="s">
        <v>12551</v>
      </c>
      <c r="F740" s="74">
        <f ca="1">SUM(Table338[MONTO TOTAL ESTIMADO])</f>
        <v>1130808</v>
      </c>
      <c r="G740" s="45"/>
      <c r="H740" s="45" t="str">
        <f>C732</f>
        <v>Servicios</v>
      </c>
      <c r="I740" s="45" t="str">
        <f>E732</f>
        <v>No</v>
      </c>
      <c r="J740" s="45" t="str">
        <f>D732</f>
        <v>Compras Menores</v>
      </c>
    </row>
    <row r="741" spans="1:10" ht="14.1" customHeight="1" thickBot="1" x14ac:dyDescent="0.3"/>
    <row r="742" spans="1:10" ht="33.75" customHeight="1" thickBot="1" x14ac:dyDescent="0.25">
      <c r="A742" s="64" t="s">
        <v>16382</v>
      </c>
      <c r="B742" s="64" t="s">
        <v>161</v>
      </c>
      <c r="C742" s="64" t="s">
        <v>11725</v>
      </c>
      <c r="D742" s="64" t="s">
        <v>14378</v>
      </c>
      <c r="E742" s="64" t="s">
        <v>10962</v>
      </c>
      <c r="F742" s="64" t="s">
        <v>11095</v>
      </c>
      <c r="G742" s="45"/>
      <c r="H742" s="45"/>
      <c r="I742" s="45"/>
      <c r="J742" s="45"/>
    </row>
    <row r="743" spans="1:10" ht="13.5" customHeight="1" thickBot="1" x14ac:dyDescent="0.25">
      <c r="A743" s="66" t="s">
        <v>18850</v>
      </c>
      <c r="B743" s="66" t="s">
        <v>18849</v>
      </c>
      <c r="C743" s="66" t="s">
        <v>6799</v>
      </c>
      <c r="D743" s="66" t="s">
        <v>10171</v>
      </c>
      <c r="E743" s="66" t="s">
        <v>17854</v>
      </c>
      <c r="F743" s="66" t="s">
        <v>18834</v>
      </c>
      <c r="G743" s="45"/>
      <c r="H743" s="45"/>
      <c r="I743" s="45"/>
      <c r="J743" s="45"/>
    </row>
    <row r="744" spans="1:10" ht="14.1" customHeight="1" thickBot="1" x14ac:dyDescent="0.25">
      <c r="A744" s="93" t="s">
        <v>14828</v>
      </c>
      <c r="B744" s="67" t="s">
        <v>8529</v>
      </c>
      <c r="C744" s="76">
        <v>44594</v>
      </c>
      <c r="D744" s="93" t="s">
        <v>9386</v>
      </c>
      <c r="E744" s="67" t="s">
        <v>13094</v>
      </c>
      <c r="F744" s="81" t="s">
        <v>3081</v>
      </c>
      <c r="G744" s="45"/>
      <c r="H744" s="45"/>
      <c r="I744" s="45"/>
      <c r="J744" s="45"/>
    </row>
    <row r="745" spans="1:10" ht="14.1" customHeight="1" thickBot="1" x14ac:dyDescent="0.25">
      <c r="A745" s="94"/>
      <c r="B745" s="67" t="s">
        <v>1786</v>
      </c>
      <c r="C745" s="87">
        <f>IF(C744="","",IF(AND(MONTH(C744)&gt;=1,MONTH(C744)&lt;=3),1,IF(AND(MONTH(C744)&gt;=4,MONTH(C744)&lt;=6),2,IF(AND(MONTH(C744)&gt;=7,MONTH(C744)&lt;=9),3,4))))</f>
        <v>1</v>
      </c>
      <c r="D745" s="94"/>
      <c r="E745" s="67" t="s">
        <v>2418</v>
      </c>
      <c r="F745" s="81" t="s">
        <v>11112</v>
      </c>
      <c r="G745" s="45"/>
      <c r="H745" s="45"/>
      <c r="I745" s="45"/>
      <c r="J745" s="45"/>
    </row>
    <row r="746" spans="1:10" ht="14.1" customHeight="1" thickBot="1" x14ac:dyDescent="0.25">
      <c r="A746" s="94"/>
      <c r="B746" s="67" t="s">
        <v>12943</v>
      </c>
      <c r="C746" s="76">
        <v>44601</v>
      </c>
      <c r="D746" s="94"/>
      <c r="E746" s="67" t="s">
        <v>3074</v>
      </c>
      <c r="F746" s="81" t="s">
        <v>11112</v>
      </c>
      <c r="G746" s="45"/>
      <c r="H746" s="45"/>
      <c r="I746" s="45"/>
      <c r="J746" s="45"/>
    </row>
    <row r="747" spans="1:10" ht="14.1" customHeight="1" thickBot="1" x14ac:dyDescent="0.25">
      <c r="A747" s="94"/>
      <c r="B747" s="67" t="s">
        <v>1786</v>
      </c>
      <c r="C747" s="87">
        <f>IF(C746="","",IF(AND(MONTH(C746)&gt;=1,MONTH(C746)&lt;=3),1,IF(AND(MONTH(C746)&gt;=4,MONTH(C746)&lt;=6),2,IF(AND(MONTH(C746)&gt;=7,MONTH(C746)&lt;=9),3,4))))</f>
        <v>1</v>
      </c>
      <c r="D747" s="94"/>
      <c r="E747" s="67" t="s">
        <v>13193</v>
      </c>
      <c r="F747" s="81" t="s">
        <v>11112</v>
      </c>
      <c r="G747" s="45"/>
      <c r="H747" s="45"/>
      <c r="I747" s="45"/>
      <c r="J747" s="45"/>
    </row>
    <row r="748" spans="1:10" ht="14.1" customHeight="1" thickBot="1" x14ac:dyDescent="0.25">
      <c r="A748" s="45"/>
      <c r="B748" s="45"/>
      <c r="C748" s="45"/>
      <c r="D748" s="45"/>
      <c r="E748" s="45"/>
      <c r="F748" s="45"/>
      <c r="G748" s="45"/>
      <c r="H748" s="45"/>
      <c r="I748" s="45"/>
      <c r="J748" s="45"/>
    </row>
    <row r="749" spans="1:10" ht="14.1" customHeight="1" thickBot="1" x14ac:dyDescent="0.25">
      <c r="A749" s="72" t="s">
        <v>15735</v>
      </c>
      <c r="B749" s="72" t="s">
        <v>16146</v>
      </c>
      <c r="C749" s="72" t="s">
        <v>15641</v>
      </c>
      <c r="D749" s="72" t="s">
        <v>15251</v>
      </c>
      <c r="E749" s="72" t="s">
        <v>6933</v>
      </c>
      <c r="F749" s="72" t="s">
        <v>15280</v>
      </c>
      <c r="G749" s="45"/>
      <c r="H749" s="45"/>
      <c r="I749" s="45"/>
      <c r="J749" s="45"/>
    </row>
    <row r="750" spans="1:10" ht="13.5" customHeight="1" x14ac:dyDescent="0.2">
      <c r="A750" s="82">
        <v>80121704</v>
      </c>
      <c r="B750" s="69" t="str">
        <f ca="1">IFERROR(INDEX(UNSPSCDes,MATCH(INDIRECT(ADDRESS(ROW(),COLUMN()-1,4)),UNSPSCCode,0)),"")</f>
        <v>Servicios legales sobre contratos</v>
      </c>
      <c r="C750" s="82" t="s">
        <v>1449</v>
      </c>
      <c r="D750" s="82">
        <v>1</v>
      </c>
      <c r="E750" s="71">
        <v>25000</v>
      </c>
      <c r="F750" s="70">
        <f ca="1">INDIRECT(ADDRESS(ROW(),COLUMN()-2,4))*INDIRECT(ADDRESS(ROW(),COLUMN()-1,4))</f>
        <v>25000</v>
      </c>
      <c r="G750" s="45"/>
      <c r="H750" s="45"/>
      <c r="I750" s="45"/>
      <c r="J750" s="45"/>
    </row>
    <row r="751" spans="1:10" ht="14.1" customHeight="1" x14ac:dyDescent="0.2">
      <c r="A751" s="45"/>
      <c r="B751" s="45"/>
      <c r="C751" s="45"/>
      <c r="D751" s="45"/>
      <c r="E751" s="73" t="s">
        <v>12551</v>
      </c>
      <c r="F751" s="74">
        <f ca="1">SUM(Table340[MONTO TOTAL ESTIMADO])</f>
        <v>25000</v>
      </c>
      <c r="G751" s="45"/>
      <c r="H751" s="45" t="str">
        <f>C743</f>
        <v>Servicios</v>
      </c>
      <c r="I751" s="45" t="str">
        <f>E743</f>
        <v>No</v>
      </c>
      <c r="J751" s="45" t="str">
        <f>D743</f>
        <v>Compras por debajo del Umbral</v>
      </c>
    </row>
    <row r="752" spans="1:10" ht="14.1" customHeight="1" thickBot="1" x14ac:dyDescent="0.3"/>
    <row r="753" spans="1:10" ht="33.75" customHeight="1" thickBot="1" x14ac:dyDescent="0.25">
      <c r="A753" s="64" t="s">
        <v>16382</v>
      </c>
      <c r="B753" s="64" t="s">
        <v>161</v>
      </c>
      <c r="C753" s="64" t="s">
        <v>11725</v>
      </c>
      <c r="D753" s="64" t="s">
        <v>14378</v>
      </c>
      <c r="E753" s="64" t="s">
        <v>10962</v>
      </c>
      <c r="F753" s="64" t="s">
        <v>11095</v>
      </c>
      <c r="G753" s="45"/>
      <c r="H753" s="45"/>
      <c r="I753" s="45"/>
      <c r="J753" s="45"/>
    </row>
    <row r="754" spans="1:10" ht="14.1" customHeight="1" thickBot="1" x14ac:dyDescent="0.25">
      <c r="A754" s="66" t="s">
        <v>18850</v>
      </c>
      <c r="B754" s="66" t="s">
        <v>18849</v>
      </c>
      <c r="C754" s="66" t="s">
        <v>6799</v>
      </c>
      <c r="D754" s="66" t="s">
        <v>10171</v>
      </c>
      <c r="E754" s="66" t="s">
        <v>17854</v>
      </c>
      <c r="F754" s="66" t="s">
        <v>18834</v>
      </c>
      <c r="G754" s="45"/>
      <c r="H754" s="45"/>
      <c r="I754" s="45"/>
      <c r="J754" s="45"/>
    </row>
    <row r="755" spans="1:10" ht="14.1" customHeight="1" thickBot="1" x14ac:dyDescent="0.25">
      <c r="A755" s="93" t="s">
        <v>14828</v>
      </c>
      <c r="B755" s="67" t="s">
        <v>8529</v>
      </c>
      <c r="C755" s="76">
        <v>44683</v>
      </c>
      <c r="D755" s="93" t="s">
        <v>9386</v>
      </c>
      <c r="E755" s="67" t="s">
        <v>13094</v>
      </c>
      <c r="F755" s="81" t="s">
        <v>3081</v>
      </c>
      <c r="G755" s="45"/>
      <c r="H755" s="45"/>
      <c r="I755" s="45"/>
      <c r="J755" s="45"/>
    </row>
    <row r="756" spans="1:10" ht="14.1" customHeight="1" thickBot="1" x14ac:dyDescent="0.25">
      <c r="A756" s="94"/>
      <c r="B756" s="67" t="s">
        <v>1786</v>
      </c>
      <c r="C756" s="87">
        <f>IF(C755="","",IF(AND(MONTH(C755)&gt;=1,MONTH(C755)&lt;=3),1,IF(AND(MONTH(C755)&gt;=4,MONTH(C755)&lt;=6),2,IF(AND(MONTH(C755)&gt;=7,MONTH(C755)&lt;=9),3,4))))</f>
        <v>2</v>
      </c>
      <c r="D756" s="94"/>
      <c r="E756" s="67" t="s">
        <v>2418</v>
      </c>
      <c r="F756" s="81" t="s">
        <v>11112</v>
      </c>
      <c r="G756" s="45"/>
      <c r="H756" s="45"/>
      <c r="I756" s="45"/>
      <c r="J756" s="45"/>
    </row>
    <row r="757" spans="1:10" ht="14.1" customHeight="1" thickBot="1" x14ac:dyDescent="0.25">
      <c r="A757" s="94"/>
      <c r="B757" s="67" t="s">
        <v>12943</v>
      </c>
      <c r="C757" s="76">
        <v>44689</v>
      </c>
      <c r="D757" s="94"/>
      <c r="E757" s="67" t="s">
        <v>3074</v>
      </c>
      <c r="F757" s="81" t="s">
        <v>11112</v>
      </c>
      <c r="G757" s="45"/>
      <c r="H757" s="45"/>
      <c r="I757" s="45"/>
      <c r="J757" s="45"/>
    </row>
    <row r="758" spans="1:10" ht="14.1" customHeight="1" thickBot="1" x14ac:dyDescent="0.25">
      <c r="A758" s="94"/>
      <c r="B758" s="67" t="s">
        <v>1786</v>
      </c>
      <c r="C758" s="87">
        <f>IF(C757="","",IF(AND(MONTH(C757)&gt;=1,MONTH(C757)&lt;=3),1,IF(AND(MONTH(C757)&gt;=4,MONTH(C757)&lt;=6),2,IF(AND(MONTH(C757)&gt;=7,MONTH(C757)&lt;=9),3,4))))</f>
        <v>2</v>
      </c>
      <c r="D758" s="94"/>
      <c r="E758" s="67" t="s">
        <v>13193</v>
      </c>
      <c r="F758" s="81" t="s">
        <v>11112</v>
      </c>
      <c r="G758" s="45"/>
      <c r="H758" s="45"/>
      <c r="I758" s="45"/>
      <c r="J758" s="45"/>
    </row>
    <row r="759" spans="1:10" ht="14.1" customHeight="1" thickBot="1" x14ac:dyDescent="0.25">
      <c r="A759" s="45"/>
      <c r="B759" s="45"/>
      <c r="C759" s="45"/>
      <c r="D759" s="45"/>
      <c r="E759" s="45"/>
      <c r="F759" s="45"/>
      <c r="G759" s="45"/>
      <c r="H759" s="45"/>
      <c r="I759" s="45"/>
      <c r="J759" s="45"/>
    </row>
    <row r="760" spans="1:10" ht="14.1" customHeight="1" thickBot="1" x14ac:dyDescent="0.25">
      <c r="A760" s="72" t="s">
        <v>15735</v>
      </c>
      <c r="B760" s="72" t="s">
        <v>16146</v>
      </c>
      <c r="C760" s="72" t="s">
        <v>15641</v>
      </c>
      <c r="D760" s="72" t="s">
        <v>15251</v>
      </c>
      <c r="E760" s="72" t="s">
        <v>6933</v>
      </c>
      <c r="F760" s="72" t="s">
        <v>15280</v>
      </c>
      <c r="G760" s="45"/>
      <c r="H760" s="45"/>
      <c r="I760" s="45"/>
      <c r="J760" s="45"/>
    </row>
    <row r="761" spans="1:10" ht="13.5" customHeight="1" x14ac:dyDescent="0.2">
      <c r="A761" s="82">
        <v>80121704</v>
      </c>
      <c r="B761" s="69" t="str">
        <f ca="1">IFERROR(INDEX(UNSPSCDes,MATCH(INDIRECT(ADDRESS(ROW(),COLUMN()-1,4)),UNSPSCCode,0)),"")</f>
        <v>Servicios legales sobre contratos</v>
      </c>
      <c r="C761" s="82" t="s">
        <v>1449</v>
      </c>
      <c r="D761" s="82">
        <v>1</v>
      </c>
      <c r="E761" s="71">
        <v>25000</v>
      </c>
      <c r="F761" s="70">
        <f ca="1">INDIRECT(ADDRESS(ROW(),COLUMN()-2,4))*INDIRECT(ADDRESS(ROW(),COLUMN()-1,4))</f>
        <v>25000</v>
      </c>
      <c r="G761" s="45"/>
      <c r="H761" s="45"/>
      <c r="I761" s="45"/>
      <c r="J761" s="45"/>
    </row>
    <row r="762" spans="1:10" ht="14.1" customHeight="1" x14ac:dyDescent="0.2">
      <c r="A762" s="45"/>
      <c r="B762" s="45"/>
      <c r="C762" s="45"/>
      <c r="D762" s="45"/>
      <c r="E762" s="73" t="s">
        <v>12551</v>
      </c>
      <c r="F762" s="74">
        <f ca="1">SUM(Table341[MONTO TOTAL ESTIMADO])</f>
        <v>25000</v>
      </c>
      <c r="G762" s="45"/>
      <c r="H762" s="45" t="str">
        <f>C754</f>
        <v>Servicios</v>
      </c>
      <c r="I762" s="45" t="str">
        <f>E754</f>
        <v>No</v>
      </c>
      <c r="J762" s="45" t="str">
        <f>D754</f>
        <v>Compras por debajo del Umbral</v>
      </c>
    </row>
    <row r="763" spans="1:10" ht="14.1" customHeight="1" thickBot="1" x14ac:dyDescent="0.3"/>
    <row r="764" spans="1:10" ht="33.75" customHeight="1" thickBot="1" x14ac:dyDescent="0.25">
      <c r="A764" s="64" t="s">
        <v>16382</v>
      </c>
      <c r="B764" s="64" t="s">
        <v>161</v>
      </c>
      <c r="C764" s="64" t="s">
        <v>11725</v>
      </c>
      <c r="D764" s="64" t="s">
        <v>14378</v>
      </c>
      <c r="E764" s="64" t="s">
        <v>10962</v>
      </c>
      <c r="F764" s="64" t="s">
        <v>11095</v>
      </c>
      <c r="G764" s="45"/>
      <c r="H764" s="45"/>
      <c r="I764" s="45"/>
      <c r="J764" s="45"/>
    </row>
    <row r="765" spans="1:10" ht="14.1" customHeight="1" thickBot="1" x14ac:dyDescent="0.25">
      <c r="A765" s="66" t="s">
        <v>18850</v>
      </c>
      <c r="B765" s="66" t="s">
        <v>18849</v>
      </c>
      <c r="C765" s="66" t="s">
        <v>6799</v>
      </c>
      <c r="D765" s="66" t="s">
        <v>10171</v>
      </c>
      <c r="E765" s="66" t="s">
        <v>17854</v>
      </c>
      <c r="F765" s="66" t="s">
        <v>18834</v>
      </c>
      <c r="G765" s="45"/>
      <c r="H765" s="45"/>
      <c r="I765" s="45"/>
      <c r="J765" s="45"/>
    </row>
    <row r="766" spans="1:10" ht="14.1" customHeight="1" thickBot="1" x14ac:dyDescent="0.25">
      <c r="A766" s="93" t="s">
        <v>14828</v>
      </c>
      <c r="B766" s="67" t="s">
        <v>8529</v>
      </c>
      <c r="C766" s="76">
        <v>44775</v>
      </c>
      <c r="D766" s="93" t="s">
        <v>9386</v>
      </c>
      <c r="E766" s="67" t="s">
        <v>13094</v>
      </c>
      <c r="F766" s="81" t="s">
        <v>3081</v>
      </c>
      <c r="G766" s="45"/>
      <c r="H766" s="45"/>
      <c r="I766" s="45"/>
      <c r="J766" s="45"/>
    </row>
    <row r="767" spans="1:10" ht="14.1" customHeight="1" thickBot="1" x14ac:dyDescent="0.25">
      <c r="A767" s="94"/>
      <c r="B767" s="67" t="s">
        <v>1786</v>
      </c>
      <c r="C767" s="87">
        <f>IF(C766="","",IF(AND(MONTH(C766)&gt;=1,MONTH(C766)&lt;=3),1,IF(AND(MONTH(C766)&gt;=4,MONTH(C766)&lt;=6),2,IF(AND(MONTH(C766)&gt;=7,MONTH(C766)&lt;=9),3,4))))</f>
        <v>3</v>
      </c>
      <c r="D767" s="94"/>
      <c r="E767" s="67" t="s">
        <v>2418</v>
      </c>
      <c r="F767" s="81" t="s">
        <v>11112</v>
      </c>
      <c r="G767" s="45"/>
      <c r="H767" s="45"/>
      <c r="I767" s="45"/>
      <c r="J767" s="45"/>
    </row>
    <row r="768" spans="1:10" ht="14.1" customHeight="1" thickBot="1" x14ac:dyDescent="0.25">
      <c r="A768" s="94"/>
      <c r="B768" s="67" t="s">
        <v>12943</v>
      </c>
      <c r="C768" s="76">
        <v>44782</v>
      </c>
      <c r="D768" s="94"/>
      <c r="E768" s="67" t="s">
        <v>3074</v>
      </c>
      <c r="F768" s="81" t="s">
        <v>11112</v>
      </c>
      <c r="G768" s="45"/>
      <c r="H768" s="45"/>
      <c r="I768" s="45"/>
      <c r="J768" s="45"/>
    </row>
    <row r="769" spans="1:10" ht="14.1" customHeight="1" thickBot="1" x14ac:dyDescent="0.25">
      <c r="A769" s="94"/>
      <c r="B769" s="67" t="s">
        <v>1786</v>
      </c>
      <c r="C769" s="87">
        <f>IF(C768="","",IF(AND(MONTH(C768)&gt;=1,MONTH(C768)&lt;=3),1,IF(AND(MONTH(C768)&gt;=4,MONTH(C768)&lt;=6),2,IF(AND(MONTH(C768)&gt;=7,MONTH(C768)&lt;=9),3,4))))</f>
        <v>3</v>
      </c>
      <c r="D769" s="94"/>
      <c r="E769" s="67" t="s">
        <v>13193</v>
      </c>
      <c r="F769" s="81" t="s">
        <v>11112</v>
      </c>
      <c r="G769" s="45"/>
      <c r="H769" s="45"/>
      <c r="I769" s="45"/>
      <c r="J769" s="45"/>
    </row>
    <row r="770" spans="1:10" ht="14.1" customHeight="1" thickBot="1" x14ac:dyDescent="0.25">
      <c r="A770" s="45"/>
      <c r="B770" s="45"/>
      <c r="C770" s="45"/>
      <c r="D770" s="45"/>
      <c r="E770" s="45"/>
      <c r="F770" s="45"/>
      <c r="G770" s="45"/>
      <c r="H770" s="45"/>
      <c r="I770" s="45"/>
      <c r="J770" s="45"/>
    </row>
    <row r="771" spans="1:10" ht="14.1" customHeight="1" thickBot="1" x14ac:dyDescent="0.25">
      <c r="A771" s="72" t="s">
        <v>15735</v>
      </c>
      <c r="B771" s="72" t="s">
        <v>16146</v>
      </c>
      <c r="C771" s="72" t="s">
        <v>15641</v>
      </c>
      <c r="D771" s="72" t="s">
        <v>15251</v>
      </c>
      <c r="E771" s="72" t="s">
        <v>6933</v>
      </c>
      <c r="F771" s="72" t="s">
        <v>15280</v>
      </c>
      <c r="G771" s="45"/>
      <c r="H771" s="45"/>
      <c r="I771" s="45"/>
      <c r="J771" s="45"/>
    </row>
    <row r="772" spans="1:10" ht="13.5" customHeight="1" x14ac:dyDescent="0.2">
      <c r="A772" s="82">
        <v>80121704</v>
      </c>
      <c r="B772" s="69" t="str">
        <f ca="1">IFERROR(INDEX(UNSPSCDes,MATCH(INDIRECT(ADDRESS(ROW(),COLUMN()-1,4)),UNSPSCCode,0)),"")</f>
        <v>Servicios legales sobre contratos</v>
      </c>
      <c r="C772" s="82" t="s">
        <v>1449</v>
      </c>
      <c r="D772" s="82">
        <v>1</v>
      </c>
      <c r="E772" s="71">
        <v>25000</v>
      </c>
      <c r="F772" s="70">
        <f ca="1">INDIRECT(ADDRESS(ROW(),COLUMN()-2,4))*INDIRECT(ADDRESS(ROW(),COLUMN()-1,4))</f>
        <v>25000</v>
      </c>
      <c r="G772" s="45"/>
      <c r="H772" s="45"/>
      <c r="I772" s="45"/>
      <c r="J772" s="45"/>
    </row>
    <row r="773" spans="1:10" ht="14.1" customHeight="1" x14ac:dyDescent="0.2">
      <c r="A773" s="45"/>
      <c r="B773" s="45"/>
      <c r="C773" s="45"/>
      <c r="D773" s="45"/>
      <c r="E773" s="73" t="s">
        <v>12551</v>
      </c>
      <c r="F773" s="74">
        <f ca="1">SUM(Table342[MONTO TOTAL ESTIMADO])</f>
        <v>25000</v>
      </c>
      <c r="G773" s="45"/>
      <c r="H773" s="45" t="str">
        <f>C765</f>
        <v>Servicios</v>
      </c>
      <c r="I773" s="45" t="str">
        <f>E765</f>
        <v>No</v>
      </c>
      <c r="J773" s="45" t="str">
        <f>D765</f>
        <v>Compras por debajo del Umbral</v>
      </c>
    </row>
    <row r="774" spans="1:10" ht="14.1" customHeight="1" thickBot="1" x14ac:dyDescent="0.3"/>
    <row r="775" spans="1:10" ht="33.75" customHeight="1" thickBot="1" x14ac:dyDescent="0.25">
      <c r="A775" s="64" t="s">
        <v>16382</v>
      </c>
      <c r="B775" s="64" t="s">
        <v>161</v>
      </c>
      <c r="C775" s="64" t="s">
        <v>11725</v>
      </c>
      <c r="D775" s="64" t="s">
        <v>14378</v>
      </c>
      <c r="E775" s="64" t="s">
        <v>10962</v>
      </c>
      <c r="F775" s="64" t="s">
        <v>11095</v>
      </c>
      <c r="G775" s="45"/>
      <c r="H775" s="45"/>
      <c r="I775" s="45"/>
      <c r="J775" s="45"/>
    </row>
    <row r="776" spans="1:10" ht="14.1" customHeight="1" thickBot="1" x14ac:dyDescent="0.25">
      <c r="A776" s="66" t="s">
        <v>18850</v>
      </c>
      <c r="B776" s="66" t="s">
        <v>18849</v>
      </c>
      <c r="C776" s="66" t="s">
        <v>6799</v>
      </c>
      <c r="D776" s="66" t="s">
        <v>10171</v>
      </c>
      <c r="E776" s="66" t="s">
        <v>17854</v>
      </c>
      <c r="F776" s="66" t="s">
        <v>18834</v>
      </c>
      <c r="G776" s="45"/>
      <c r="H776" s="45"/>
      <c r="I776" s="45"/>
      <c r="J776" s="45"/>
    </row>
    <row r="777" spans="1:10" ht="14.1" customHeight="1" thickBot="1" x14ac:dyDescent="0.25">
      <c r="A777" s="93" t="s">
        <v>14828</v>
      </c>
      <c r="B777" s="67" t="s">
        <v>8529</v>
      </c>
      <c r="C777" s="76">
        <v>44867</v>
      </c>
      <c r="D777" s="93" t="s">
        <v>9386</v>
      </c>
      <c r="E777" s="67" t="s">
        <v>13094</v>
      </c>
      <c r="F777" s="81" t="s">
        <v>3081</v>
      </c>
      <c r="G777" s="45"/>
      <c r="H777" s="45"/>
      <c r="I777" s="45"/>
      <c r="J777" s="45"/>
    </row>
    <row r="778" spans="1:10" ht="14.1" customHeight="1" thickBot="1" x14ac:dyDescent="0.25">
      <c r="A778" s="94"/>
      <c r="B778" s="67" t="s">
        <v>1786</v>
      </c>
      <c r="C778" s="87">
        <f>IF(C777="","",IF(AND(MONTH(C777)&gt;=1,MONTH(C777)&lt;=3),1,IF(AND(MONTH(C777)&gt;=4,MONTH(C777)&lt;=6),2,IF(AND(MONTH(C777)&gt;=7,MONTH(C777)&lt;=9),3,4))))</f>
        <v>4</v>
      </c>
      <c r="D778" s="94"/>
      <c r="E778" s="67" t="s">
        <v>2418</v>
      </c>
      <c r="F778" s="81" t="s">
        <v>11112</v>
      </c>
      <c r="G778" s="45"/>
      <c r="H778" s="45"/>
      <c r="I778" s="45"/>
      <c r="J778" s="45"/>
    </row>
    <row r="779" spans="1:10" ht="14.1" customHeight="1" thickBot="1" x14ac:dyDescent="0.25">
      <c r="A779" s="94"/>
      <c r="B779" s="67" t="s">
        <v>12943</v>
      </c>
      <c r="C779" s="76">
        <v>44874</v>
      </c>
      <c r="D779" s="94"/>
      <c r="E779" s="67" t="s">
        <v>3074</v>
      </c>
      <c r="F779" s="81" t="s">
        <v>11112</v>
      </c>
      <c r="G779" s="45"/>
      <c r="H779" s="45"/>
      <c r="I779" s="45"/>
      <c r="J779" s="45"/>
    </row>
    <row r="780" spans="1:10" ht="14.1" customHeight="1" thickBot="1" x14ac:dyDescent="0.25">
      <c r="A780" s="94"/>
      <c r="B780" s="67" t="s">
        <v>1786</v>
      </c>
      <c r="C780" s="87">
        <f>IF(C779="","",IF(AND(MONTH(C779)&gt;=1,MONTH(C779)&lt;=3),1,IF(AND(MONTH(C779)&gt;=4,MONTH(C779)&lt;=6),2,IF(AND(MONTH(C779)&gt;=7,MONTH(C779)&lt;=9),3,4))))</f>
        <v>4</v>
      </c>
      <c r="D780" s="94"/>
      <c r="E780" s="67" t="s">
        <v>13193</v>
      </c>
      <c r="F780" s="81" t="s">
        <v>11112</v>
      </c>
      <c r="G780" s="45"/>
      <c r="H780" s="45"/>
      <c r="I780" s="45"/>
      <c r="J780" s="45"/>
    </row>
    <row r="781" spans="1:10" ht="14.1" customHeight="1" thickBot="1" x14ac:dyDescent="0.25">
      <c r="A781" s="45"/>
      <c r="B781" s="45"/>
      <c r="C781" s="45"/>
      <c r="D781" s="45"/>
      <c r="E781" s="45"/>
      <c r="F781" s="45"/>
      <c r="G781" s="45"/>
      <c r="H781" s="45"/>
      <c r="I781" s="45"/>
      <c r="J781" s="45"/>
    </row>
    <row r="782" spans="1:10" ht="14.1" customHeight="1" thickBot="1" x14ac:dyDescent="0.25">
      <c r="A782" s="72" t="s">
        <v>15735</v>
      </c>
      <c r="B782" s="72" t="s">
        <v>16146</v>
      </c>
      <c r="C782" s="72" t="s">
        <v>15641</v>
      </c>
      <c r="D782" s="72" t="s">
        <v>15251</v>
      </c>
      <c r="E782" s="72" t="s">
        <v>6933</v>
      </c>
      <c r="F782" s="72" t="s">
        <v>15280</v>
      </c>
      <c r="G782" s="45"/>
      <c r="H782" s="45"/>
      <c r="I782" s="45"/>
      <c r="J782" s="45"/>
    </row>
    <row r="783" spans="1:10" ht="13.5" customHeight="1" x14ac:dyDescent="0.2">
      <c r="A783" s="82">
        <v>80121704</v>
      </c>
      <c r="B783" s="69" t="str">
        <f ca="1">IFERROR(INDEX(UNSPSCDes,MATCH(INDIRECT(ADDRESS(ROW(),COLUMN()-1,4)),UNSPSCCode,0)),"")</f>
        <v>Servicios legales sobre contratos</v>
      </c>
      <c r="C783" s="82" t="s">
        <v>1449</v>
      </c>
      <c r="D783" s="82">
        <v>1</v>
      </c>
      <c r="E783" s="71">
        <v>25000</v>
      </c>
      <c r="F783" s="70">
        <f ca="1">INDIRECT(ADDRESS(ROW(),COLUMN()-2,4))*INDIRECT(ADDRESS(ROW(),COLUMN()-1,4))</f>
        <v>25000</v>
      </c>
      <c r="G783" s="45"/>
      <c r="H783" s="45"/>
      <c r="I783" s="45"/>
      <c r="J783" s="45"/>
    </row>
    <row r="784" spans="1:10" ht="14.1" customHeight="1" x14ac:dyDescent="0.2">
      <c r="A784" s="45"/>
      <c r="B784" s="45"/>
      <c r="C784" s="45"/>
      <c r="D784" s="45"/>
      <c r="E784" s="73" t="s">
        <v>12551</v>
      </c>
      <c r="F784" s="74">
        <f ca="1">SUM(Table343[MONTO TOTAL ESTIMADO])</f>
        <v>25000</v>
      </c>
      <c r="G784" s="45"/>
      <c r="H784" s="45" t="str">
        <f>C776</f>
        <v>Servicios</v>
      </c>
      <c r="I784" s="45" t="str">
        <f>E776</f>
        <v>No</v>
      </c>
      <c r="J784" s="45" t="str">
        <f>D776</f>
        <v>Compras por debajo del Umbral</v>
      </c>
    </row>
    <row r="785" spans="1:10" ht="14.1" customHeight="1" thickBot="1" x14ac:dyDescent="0.3"/>
    <row r="786" spans="1:10" ht="33.75" customHeight="1" thickBot="1" x14ac:dyDescent="0.25">
      <c r="A786" s="64" t="s">
        <v>16382</v>
      </c>
      <c r="B786" s="64" t="s">
        <v>161</v>
      </c>
      <c r="C786" s="64" t="s">
        <v>11725</v>
      </c>
      <c r="D786" s="64" t="s">
        <v>14378</v>
      </c>
      <c r="E786" s="64" t="s">
        <v>10962</v>
      </c>
      <c r="F786" s="64" t="s">
        <v>11095</v>
      </c>
      <c r="G786" s="45"/>
      <c r="H786" s="45"/>
      <c r="I786" s="45"/>
      <c r="J786" s="45"/>
    </row>
    <row r="787" spans="1:10" ht="13.5" customHeight="1" thickBot="1" x14ac:dyDescent="0.25">
      <c r="A787" s="66" t="s">
        <v>18851</v>
      </c>
      <c r="B787" s="66" t="s">
        <v>18852</v>
      </c>
      <c r="C787" s="66" t="s">
        <v>6799</v>
      </c>
      <c r="D787" s="66" t="s">
        <v>17483</v>
      </c>
      <c r="E787" s="66" t="s">
        <v>17854</v>
      </c>
      <c r="F787" s="66" t="s">
        <v>18834</v>
      </c>
      <c r="G787" s="45"/>
      <c r="H787" s="45"/>
      <c r="I787" s="45"/>
      <c r="J787" s="45"/>
    </row>
    <row r="788" spans="1:10" ht="14.1" customHeight="1" thickBot="1" x14ac:dyDescent="0.25">
      <c r="A788" s="93" t="s">
        <v>14828</v>
      </c>
      <c r="B788" s="67" t="s">
        <v>8529</v>
      </c>
      <c r="C788" s="76">
        <v>44592</v>
      </c>
      <c r="D788" s="93" t="s">
        <v>9386</v>
      </c>
      <c r="E788" s="67" t="s">
        <v>13094</v>
      </c>
      <c r="F788" s="81" t="s">
        <v>3081</v>
      </c>
      <c r="G788" s="45"/>
      <c r="H788" s="45"/>
      <c r="I788" s="45"/>
      <c r="J788" s="45"/>
    </row>
    <row r="789" spans="1:10" ht="14.1" customHeight="1" thickBot="1" x14ac:dyDescent="0.25">
      <c r="A789" s="94"/>
      <c r="B789" s="67" t="s">
        <v>1786</v>
      </c>
      <c r="C789" s="87">
        <f>IF(C788="","",IF(AND(MONTH(C788)&gt;=1,MONTH(C788)&lt;=3),1,IF(AND(MONTH(C788)&gt;=4,MONTH(C788)&lt;=6),2,IF(AND(MONTH(C788)&gt;=7,MONTH(C788)&lt;=9),3,4))))</f>
        <v>1</v>
      </c>
      <c r="D789" s="94"/>
      <c r="E789" s="67" t="s">
        <v>2418</v>
      </c>
      <c r="F789" s="81" t="s">
        <v>11112</v>
      </c>
      <c r="G789" s="45"/>
      <c r="H789" s="45"/>
      <c r="I789" s="45"/>
      <c r="J789" s="45"/>
    </row>
    <row r="790" spans="1:10" ht="14.1" customHeight="1" thickBot="1" x14ac:dyDescent="0.25">
      <c r="A790" s="94"/>
      <c r="B790" s="67" t="s">
        <v>12943</v>
      </c>
      <c r="C790" s="76">
        <v>44602</v>
      </c>
      <c r="D790" s="94"/>
      <c r="E790" s="67" t="s">
        <v>3074</v>
      </c>
      <c r="F790" s="81" t="s">
        <v>11112</v>
      </c>
      <c r="G790" s="45"/>
      <c r="H790" s="45"/>
      <c r="I790" s="45"/>
      <c r="J790" s="45"/>
    </row>
    <row r="791" spans="1:10" ht="14.1" customHeight="1" thickBot="1" x14ac:dyDescent="0.25">
      <c r="A791" s="94"/>
      <c r="B791" s="67" t="s">
        <v>1786</v>
      </c>
      <c r="C791" s="87">
        <f>IF(C790="","",IF(AND(MONTH(C790)&gt;=1,MONTH(C790)&lt;=3),1,IF(AND(MONTH(C790)&gt;=4,MONTH(C790)&lt;=6),2,IF(AND(MONTH(C790)&gt;=7,MONTH(C790)&lt;=9),3,4))))</f>
        <v>1</v>
      </c>
      <c r="D791" s="94"/>
      <c r="E791" s="67" t="s">
        <v>13193</v>
      </c>
      <c r="F791" s="81" t="s">
        <v>11112</v>
      </c>
      <c r="G791" s="45"/>
      <c r="H791" s="45"/>
      <c r="I791" s="45"/>
      <c r="J791" s="45"/>
    </row>
    <row r="792" spans="1:10" ht="14.1" customHeight="1" thickBot="1" x14ac:dyDescent="0.25">
      <c r="A792" s="45"/>
      <c r="B792" s="45"/>
      <c r="C792" s="45"/>
      <c r="D792" s="45"/>
      <c r="E792" s="45"/>
      <c r="F792" s="45"/>
      <c r="G792" s="45"/>
      <c r="H792" s="45"/>
      <c r="I792" s="45"/>
      <c r="J792" s="45"/>
    </row>
    <row r="793" spans="1:10" ht="14.1" customHeight="1" thickBot="1" x14ac:dyDescent="0.25">
      <c r="A793" s="72" t="s">
        <v>15735</v>
      </c>
      <c r="B793" s="72" t="s">
        <v>16146</v>
      </c>
      <c r="C793" s="72" t="s">
        <v>15641</v>
      </c>
      <c r="D793" s="72" t="s">
        <v>15251</v>
      </c>
      <c r="E793" s="72" t="s">
        <v>6933</v>
      </c>
      <c r="F793" s="72" t="s">
        <v>15280</v>
      </c>
      <c r="G793" s="45"/>
      <c r="H793" s="45"/>
      <c r="I793" s="45"/>
      <c r="J793" s="45"/>
    </row>
    <row r="794" spans="1:10" ht="27" customHeight="1" x14ac:dyDescent="0.2">
      <c r="A794" s="82">
        <v>86101808</v>
      </c>
      <c r="B794" s="69" t="str">
        <f ca="1">IFERROR(INDEX(UNSPSCDes,MATCH(INDIRECT(ADDRESS(ROW(),COLUMN()-1,4)),UNSPSCCode,0)),"")</f>
        <v>Servicios de formación de recursos humanos para el sector  público</v>
      </c>
      <c r="C794" s="82" t="s">
        <v>1449</v>
      </c>
      <c r="D794" s="82">
        <v>1</v>
      </c>
      <c r="E794" s="71">
        <v>5500</v>
      </c>
      <c r="F794" s="70">
        <f ca="1">INDIRECT(ADDRESS(ROW(),COLUMN()-2,4))*INDIRECT(ADDRESS(ROW(),COLUMN()-1,4))</f>
        <v>5500</v>
      </c>
      <c r="G794" s="45"/>
      <c r="H794" s="45"/>
      <c r="I794" s="45"/>
      <c r="J794" s="45"/>
    </row>
    <row r="795" spans="1:10" ht="13.5" customHeight="1" x14ac:dyDescent="0.2">
      <c r="A795" s="82">
        <v>86101808</v>
      </c>
      <c r="B795" s="69" t="str">
        <f ca="1">IFERROR(INDEX(UNSPSCDes,MATCH(INDIRECT(ADDRESS(ROW(),COLUMN()-1,4)),UNSPSCCode,0)),"")</f>
        <v>Servicios de formación de recursos humanos para el sector  público</v>
      </c>
      <c r="C795" s="82" t="s">
        <v>4694</v>
      </c>
      <c r="D795" s="82">
        <v>11</v>
      </c>
      <c r="E795" s="71">
        <v>3500</v>
      </c>
      <c r="F795" s="70">
        <f ca="1">INDIRECT(ADDRESS(ROW(),COLUMN()-2,4))*INDIRECT(ADDRESS(ROW(),COLUMN()-1,4))</f>
        <v>38500</v>
      </c>
      <c r="G795" s="45"/>
      <c r="H795" s="45"/>
      <c r="I795" s="45"/>
      <c r="J795" s="45"/>
    </row>
    <row r="796" spans="1:10" ht="13.5" customHeight="1" x14ac:dyDescent="0.2">
      <c r="A796" s="82">
        <v>86101808</v>
      </c>
      <c r="B796" s="69" t="str">
        <f ca="1">IFERROR(INDEX(UNSPSCDes,MATCH(INDIRECT(ADDRESS(ROW(),COLUMN()-1,4)),UNSPSCCode,0)),"")</f>
        <v>Servicios de formación de recursos humanos para el sector  público</v>
      </c>
      <c r="C796" s="82" t="s">
        <v>1449</v>
      </c>
      <c r="D796" s="82">
        <v>1</v>
      </c>
      <c r="E796" s="71">
        <v>12000</v>
      </c>
      <c r="F796" s="70">
        <f ca="1">INDIRECT(ADDRESS(ROW(),COLUMN()-2,4))*INDIRECT(ADDRESS(ROW(),COLUMN()-1,4))</f>
        <v>12000</v>
      </c>
      <c r="G796" s="45"/>
      <c r="H796" s="45"/>
      <c r="I796" s="45"/>
      <c r="J796" s="45"/>
    </row>
    <row r="797" spans="1:10" ht="13.5" customHeight="1" x14ac:dyDescent="0.2">
      <c r="A797" s="82">
        <v>86101808</v>
      </c>
      <c r="B797" s="69" t="str">
        <f ca="1">IFERROR(INDEX(UNSPSCDes,MATCH(INDIRECT(ADDRESS(ROW(),COLUMN()-1,4)),UNSPSCCode,0)),"")</f>
        <v>Servicios de formación de recursos humanos para el sector  público</v>
      </c>
      <c r="C797" s="82" t="s">
        <v>1449</v>
      </c>
      <c r="D797" s="82">
        <v>1</v>
      </c>
      <c r="E797" s="71">
        <v>117250</v>
      </c>
      <c r="F797" s="70">
        <f ca="1">INDIRECT(ADDRESS(ROW(),COLUMN()-2,4))*INDIRECT(ADDRESS(ROW(),COLUMN()-1,4))</f>
        <v>117250</v>
      </c>
      <c r="G797" s="45"/>
      <c r="H797" s="45"/>
      <c r="I797" s="45"/>
      <c r="J797" s="45"/>
    </row>
    <row r="798" spans="1:10" ht="14.1" customHeight="1" x14ac:dyDescent="0.2">
      <c r="A798" s="45"/>
      <c r="B798" s="45"/>
      <c r="C798" s="45"/>
      <c r="D798" s="45"/>
      <c r="E798" s="73" t="s">
        <v>12551</v>
      </c>
      <c r="F798" s="74">
        <f ca="1">SUM(Table344[MONTO TOTAL ESTIMADO])</f>
        <v>173250</v>
      </c>
      <c r="G798" s="45"/>
      <c r="H798" s="45" t="str">
        <f>C787</f>
        <v>Servicios</v>
      </c>
      <c r="I798" s="45" t="str">
        <f>E787</f>
        <v>No</v>
      </c>
      <c r="J798" s="45" t="str">
        <f>D787</f>
        <v>Compras Menores</v>
      </c>
    </row>
    <row r="799" spans="1:10" ht="14.1" customHeight="1" thickBot="1" x14ac:dyDescent="0.3"/>
    <row r="800" spans="1:10" ht="33.75" customHeight="1" thickBot="1" x14ac:dyDescent="0.25">
      <c r="A800" s="64" t="s">
        <v>16382</v>
      </c>
      <c r="B800" s="64" t="s">
        <v>161</v>
      </c>
      <c r="C800" s="64" t="s">
        <v>11725</v>
      </c>
      <c r="D800" s="64" t="s">
        <v>14378</v>
      </c>
      <c r="E800" s="64" t="s">
        <v>10962</v>
      </c>
      <c r="F800" s="64" t="s">
        <v>11095</v>
      </c>
      <c r="G800" s="45"/>
      <c r="H800" s="45"/>
      <c r="I800" s="45"/>
      <c r="J800" s="45"/>
    </row>
    <row r="801" spans="1:10" ht="14.1" customHeight="1" thickBot="1" x14ac:dyDescent="0.25">
      <c r="A801" s="66" t="s">
        <v>18851</v>
      </c>
      <c r="B801" s="66" t="s">
        <v>18853</v>
      </c>
      <c r="C801" s="66" t="s">
        <v>6799</v>
      </c>
      <c r="D801" s="66" t="s">
        <v>17483</v>
      </c>
      <c r="E801" s="66" t="s">
        <v>17854</v>
      </c>
      <c r="F801" s="66" t="s">
        <v>18834</v>
      </c>
      <c r="G801" s="45"/>
      <c r="H801" s="45"/>
      <c r="I801" s="45"/>
      <c r="J801" s="45"/>
    </row>
    <row r="802" spans="1:10" ht="14.1" customHeight="1" thickBot="1" x14ac:dyDescent="0.25">
      <c r="A802" s="93" t="s">
        <v>14828</v>
      </c>
      <c r="B802" s="67" t="s">
        <v>8529</v>
      </c>
      <c r="C802" s="76">
        <v>44652</v>
      </c>
      <c r="D802" s="93" t="s">
        <v>9386</v>
      </c>
      <c r="E802" s="67" t="s">
        <v>13094</v>
      </c>
      <c r="F802" s="81" t="s">
        <v>3081</v>
      </c>
      <c r="G802" s="45"/>
      <c r="H802" s="45"/>
      <c r="I802" s="45"/>
      <c r="J802" s="45"/>
    </row>
    <row r="803" spans="1:10" ht="14.1" customHeight="1" thickBot="1" x14ac:dyDescent="0.25">
      <c r="A803" s="94"/>
      <c r="B803" s="67" t="s">
        <v>1786</v>
      </c>
      <c r="C803" s="87">
        <f>IF(C802="","",IF(AND(MONTH(C802)&gt;=1,MONTH(C802)&lt;=3),1,IF(AND(MONTH(C802)&gt;=4,MONTH(C802)&lt;=6),2,IF(AND(MONTH(C802)&gt;=7,MONTH(C802)&lt;=9),3,4))))</f>
        <v>2</v>
      </c>
      <c r="D803" s="94"/>
      <c r="E803" s="67" t="s">
        <v>2418</v>
      </c>
      <c r="F803" s="81" t="s">
        <v>11112</v>
      </c>
      <c r="G803" s="45"/>
      <c r="H803" s="45"/>
      <c r="I803" s="45"/>
      <c r="J803" s="45"/>
    </row>
    <row r="804" spans="1:10" ht="14.1" customHeight="1" thickBot="1" x14ac:dyDescent="0.25">
      <c r="A804" s="94"/>
      <c r="B804" s="67" t="s">
        <v>12943</v>
      </c>
      <c r="C804" s="76">
        <v>44659</v>
      </c>
      <c r="D804" s="94"/>
      <c r="E804" s="67" t="s">
        <v>3074</v>
      </c>
      <c r="F804" s="81" t="s">
        <v>11112</v>
      </c>
      <c r="G804" s="45"/>
      <c r="H804" s="45"/>
      <c r="I804" s="45"/>
      <c r="J804" s="45"/>
    </row>
    <row r="805" spans="1:10" ht="14.1" customHeight="1" thickBot="1" x14ac:dyDescent="0.25">
      <c r="A805" s="94"/>
      <c r="B805" s="67" t="s">
        <v>1786</v>
      </c>
      <c r="C805" s="87">
        <f>IF(C804="","",IF(AND(MONTH(C804)&gt;=1,MONTH(C804)&lt;=3),1,IF(AND(MONTH(C804)&gt;=4,MONTH(C804)&lt;=6),2,IF(AND(MONTH(C804)&gt;=7,MONTH(C804)&lt;=9),3,4))))</f>
        <v>2</v>
      </c>
      <c r="D805" s="94"/>
      <c r="E805" s="67" t="s">
        <v>13193</v>
      </c>
      <c r="F805" s="81" t="s">
        <v>11112</v>
      </c>
      <c r="G805" s="45"/>
      <c r="H805" s="45"/>
      <c r="I805" s="45"/>
      <c r="J805" s="45"/>
    </row>
    <row r="806" spans="1:10" ht="14.1" customHeight="1" thickBot="1" x14ac:dyDescent="0.25">
      <c r="A806" s="45"/>
      <c r="B806" s="45"/>
      <c r="C806" s="45"/>
      <c r="D806" s="45"/>
      <c r="E806" s="45"/>
      <c r="F806" s="45"/>
      <c r="G806" s="45"/>
      <c r="H806" s="45"/>
      <c r="I806" s="45"/>
      <c r="J806" s="45"/>
    </row>
    <row r="807" spans="1:10" ht="14.1" customHeight="1" thickBot="1" x14ac:dyDescent="0.25">
      <c r="A807" s="72" t="s">
        <v>15735</v>
      </c>
      <c r="B807" s="72" t="s">
        <v>16146</v>
      </c>
      <c r="C807" s="72" t="s">
        <v>15641</v>
      </c>
      <c r="D807" s="72" t="s">
        <v>15251</v>
      </c>
      <c r="E807" s="72" t="s">
        <v>6933</v>
      </c>
      <c r="F807" s="72" t="s">
        <v>15280</v>
      </c>
      <c r="G807" s="45"/>
      <c r="H807" s="45"/>
      <c r="I807" s="45"/>
      <c r="J807" s="45"/>
    </row>
    <row r="808" spans="1:10" ht="27" customHeight="1" x14ac:dyDescent="0.2">
      <c r="A808" s="82">
        <v>86101808</v>
      </c>
      <c r="B808" s="69" t="str">
        <f t="shared" ref="B808:B815" ca="1" si="34">IFERROR(INDEX(UNSPSCDes,MATCH(INDIRECT(ADDRESS(ROW(),COLUMN()-1,4)),UNSPSCCode,0)),"")</f>
        <v>Servicios de formación de recursos humanos para el sector  público</v>
      </c>
      <c r="C808" s="82" t="s">
        <v>1449</v>
      </c>
      <c r="D808" s="82">
        <v>1</v>
      </c>
      <c r="E808" s="71">
        <v>39000</v>
      </c>
      <c r="F808" s="70">
        <f t="shared" ref="F808:F815" ca="1" si="35">INDIRECT(ADDRESS(ROW(),COLUMN()-2,4))*INDIRECT(ADDRESS(ROW(),COLUMN()-1,4))</f>
        <v>39000</v>
      </c>
      <c r="G808" s="45"/>
      <c r="H808" s="45"/>
      <c r="I808" s="45"/>
      <c r="J808" s="45"/>
    </row>
    <row r="809" spans="1:10" ht="13.5" customHeight="1" x14ac:dyDescent="0.2">
      <c r="A809" s="82">
        <v>86101808</v>
      </c>
      <c r="B809" s="69" t="str">
        <f t="shared" ca="1" si="34"/>
        <v>Servicios de formación de recursos humanos para el sector  público</v>
      </c>
      <c r="C809" s="82" t="s">
        <v>1449</v>
      </c>
      <c r="D809" s="82">
        <v>1</v>
      </c>
      <c r="E809" s="71">
        <v>22000</v>
      </c>
      <c r="F809" s="70">
        <f t="shared" ca="1" si="35"/>
        <v>22000</v>
      </c>
      <c r="G809" s="45"/>
      <c r="H809" s="45"/>
      <c r="I809" s="45"/>
      <c r="J809" s="45"/>
    </row>
    <row r="810" spans="1:10" ht="13.5" customHeight="1" x14ac:dyDescent="0.2">
      <c r="A810" s="82">
        <v>86101808</v>
      </c>
      <c r="B810" s="69" t="str">
        <f t="shared" ca="1" si="34"/>
        <v>Servicios de formación de recursos humanos para el sector  público</v>
      </c>
      <c r="C810" s="82" t="s">
        <v>1449</v>
      </c>
      <c r="D810" s="82">
        <v>1</v>
      </c>
      <c r="E810" s="71">
        <v>12000</v>
      </c>
      <c r="F810" s="70">
        <f t="shared" ca="1" si="35"/>
        <v>12000</v>
      </c>
      <c r="G810" s="45"/>
      <c r="H810" s="45"/>
      <c r="I810" s="45"/>
      <c r="J810" s="45"/>
    </row>
    <row r="811" spans="1:10" ht="13.5" customHeight="1" x14ac:dyDescent="0.2">
      <c r="A811" s="82">
        <v>86101808</v>
      </c>
      <c r="B811" s="69" t="str">
        <f t="shared" ca="1" si="34"/>
        <v>Servicios de formación de recursos humanos para el sector  público</v>
      </c>
      <c r="C811" s="82" t="s">
        <v>1449</v>
      </c>
      <c r="D811" s="82">
        <v>1</v>
      </c>
      <c r="E811" s="71">
        <v>15000</v>
      </c>
      <c r="F811" s="70">
        <f t="shared" ca="1" si="35"/>
        <v>15000</v>
      </c>
      <c r="G811" s="45"/>
      <c r="H811" s="45"/>
      <c r="I811" s="45"/>
      <c r="J811" s="45"/>
    </row>
    <row r="812" spans="1:10" ht="13.5" customHeight="1" x14ac:dyDescent="0.2">
      <c r="A812" s="82">
        <v>86101808</v>
      </c>
      <c r="B812" s="69" t="str">
        <f t="shared" ca="1" si="34"/>
        <v>Servicios de formación de recursos humanos para el sector  público</v>
      </c>
      <c r="C812" s="82" t="s">
        <v>1449</v>
      </c>
      <c r="D812" s="82">
        <v>1</v>
      </c>
      <c r="E812" s="71">
        <v>12980</v>
      </c>
      <c r="F812" s="70">
        <f t="shared" ca="1" si="35"/>
        <v>12980</v>
      </c>
      <c r="G812" s="45"/>
      <c r="H812" s="45"/>
      <c r="I812" s="45"/>
      <c r="J812" s="45"/>
    </row>
    <row r="813" spans="1:10" ht="13.5" customHeight="1" x14ac:dyDescent="0.2">
      <c r="A813" s="82">
        <v>86101808</v>
      </c>
      <c r="B813" s="69" t="str">
        <f t="shared" ca="1" si="34"/>
        <v>Servicios de formación de recursos humanos para el sector  público</v>
      </c>
      <c r="C813" s="82" t="s">
        <v>1449</v>
      </c>
      <c r="D813" s="82">
        <v>1</v>
      </c>
      <c r="E813" s="71">
        <v>101000</v>
      </c>
      <c r="F813" s="70">
        <f t="shared" ca="1" si="35"/>
        <v>101000</v>
      </c>
      <c r="G813" s="45"/>
      <c r="H813" s="45"/>
      <c r="I813" s="45"/>
      <c r="J813" s="45"/>
    </row>
    <row r="814" spans="1:10" ht="13.5" customHeight="1" x14ac:dyDescent="0.2">
      <c r="A814" s="82">
        <v>86101808</v>
      </c>
      <c r="B814" s="69" t="str">
        <f t="shared" ca="1" si="34"/>
        <v>Servicios de formación de recursos humanos para el sector  público</v>
      </c>
      <c r="C814" s="82" t="s">
        <v>1449</v>
      </c>
      <c r="D814" s="82">
        <v>1</v>
      </c>
      <c r="E814" s="71">
        <v>65250</v>
      </c>
      <c r="F814" s="70">
        <f t="shared" ca="1" si="35"/>
        <v>65250</v>
      </c>
      <c r="G814" s="45"/>
      <c r="H814" s="45"/>
      <c r="I814" s="45"/>
      <c r="J814" s="45"/>
    </row>
    <row r="815" spans="1:10" ht="13.5" customHeight="1" x14ac:dyDescent="0.2">
      <c r="A815" s="82">
        <v>86101808</v>
      </c>
      <c r="B815" s="69" t="str">
        <f t="shared" ca="1" si="34"/>
        <v>Servicios de formación de recursos humanos para el sector  público</v>
      </c>
      <c r="C815" s="82" t="s">
        <v>1449</v>
      </c>
      <c r="D815" s="82">
        <v>1</v>
      </c>
      <c r="E815" s="71">
        <v>6100</v>
      </c>
      <c r="F815" s="70">
        <f t="shared" ca="1" si="35"/>
        <v>6100</v>
      </c>
      <c r="G815" s="45"/>
      <c r="H815" s="45"/>
      <c r="I815" s="45"/>
      <c r="J815" s="45"/>
    </row>
    <row r="816" spans="1:10" ht="14.1" customHeight="1" x14ac:dyDescent="0.2">
      <c r="A816" s="45"/>
      <c r="B816" s="45"/>
      <c r="C816" s="45"/>
      <c r="D816" s="45"/>
      <c r="E816" s="73" t="s">
        <v>12551</v>
      </c>
      <c r="F816" s="74">
        <f ca="1">SUM(Table345[MONTO TOTAL ESTIMADO])</f>
        <v>273330</v>
      </c>
      <c r="G816" s="45"/>
      <c r="H816" s="45" t="str">
        <f>C801</f>
        <v>Servicios</v>
      </c>
      <c r="I816" s="45" t="str">
        <f>E801</f>
        <v>No</v>
      </c>
      <c r="J816" s="45" t="str">
        <f>D801</f>
        <v>Compras Menores</v>
      </c>
    </row>
    <row r="817" spans="1:10" ht="14.1" customHeight="1" thickBot="1" x14ac:dyDescent="0.3"/>
    <row r="818" spans="1:10" ht="33.75" customHeight="1" thickBot="1" x14ac:dyDescent="0.25">
      <c r="A818" s="64" t="s">
        <v>16382</v>
      </c>
      <c r="B818" s="64" t="s">
        <v>161</v>
      </c>
      <c r="C818" s="64" t="s">
        <v>11725</v>
      </c>
      <c r="D818" s="64" t="s">
        <v>14378</v>
      </c>
      <c r="E818" s="64" t="s">
        <v>10962</v>
      </c>
      <c r="F818" s="64" t="s">
        <v>11095</v>
      </c>
      <c r="G818" s="45"/>
      <c r="H818" s="45"/>
      <c r="I818" s="45"/>
      <c r="J818" s="45"/>
    </row>
    <row r="819" spans="1:10" ht="14.1" customHeight="1" thickBot="1" x14ac:dyDescent="0.25">
      <c r="A819" s="66" t="s">
        <v>18851</v>
      </c>
      <c r="B819" s="66" t="s">
        <v>18853</v>
      </c>
      <c r="C819" s="66" t="s">
        <v>6799</v>
      </c>
      <c r="D819" s="66" t="s">
        <v>17483</v>
      </c>
      <c r="E819" s="66" t="s">
        <v>17854</v>
      </c>
      <c r="F819" s="66" t="s">
        <v>18834</v>
      </c>
      <c r="G819" s="45"/>
      <c r="H819" s="45"/>
      <c r="I819" s="45"/>
      <c r="J819" s="45"/>
    </row>
    <row r="820" spans="1:10" ht="14.1" customHeight="1" thickBot="1" x14ac:dyDescent="0.25">
      <c r="A820" s="93" t="s">
        <v>14828</v>
      </c>
      <c r="B820" s="67" t="s">
        <v>8529</v>
      </c>
      <c r="C820" s="76">
        <v>44743</v>
      </c>
      <c r="D820" s="93" t="s">
        <v>9386</v>
      </c>
      <c r="E820" s="67" t="s">
        <v>13094</v>
      </c>
      <c r="F820" s="81" t="s">
        <v>3081</v>
      </c>
      <c r="G820" s="45"/>
      <c r="H820" s="45"/>
      <c r="I820" s="45"/>
      <c r="J820" s="45"/>
    </row>
    <row r="821" spans="1:10" ht="14.1" customHeight="1" thickBot="1" x14ac:dyDescent="0.25">
      <c r="A821" s="94"/>
      <c r="B821" s="67" t="s">
        <v>1786</v>
      </c>
      <c r="C821" s="87">
        <f>IF(C820="","",IF(AND(MONTH(C820)&gt;=1,MONTH(C820)&lt;=3),1,IF(AND(MONTH(C820)&gt;=4,MONTH(C820)&lt;=6),2,IF(AND(MONTH(C820)&gt;=7,MONTH(C820)&lt;=9),3,4))))</f>
        <v>3</v>
      </c>
      <c r="D821" s="94"/>
      <c r="E821" s="67" t="s">
        <v>2418</v>
      </c>
      <c r="F821" s="81" t="s">
        <v>11112</v>
      </c>
      <c r="G821" s="45"/>
      <c r="H821" s="45"/>
      <c r="I821" s="45"/>
      <c r="J821" s="45"/>
    </row>
    <row r="822" spans="1:10" ht="14.1" customHeight="1" thickBot="1" x14ac:dyDescent="0.25">
      <c r="A822" s="94"/>
      <c r="B822" s="67" t="s">
        <v>12943</v>
      </c>
      <c r="C822" s="76">
        <v>44751</v>
      </c>
      <c r="D822" s="94"/>
      <c r="E822" s="67" t="s">
        <v>3074</v>
      </c>
      <c r="F822" s="81" t="s">
        <v>11112</v>
      </c>
      <c r="G822" s="45"/>
      <c r="H822" s="45"/>
      <c r="I822" s="45"/>
      <c r="J822" s="45"/>
    </row>
    <row r="823" spans="1:10" ht="14.1" customHeight="1" thickBot="1" x14ac:dyDescent="0.25">
      <c r="A823" s="94"/>
      <c r="B823" s="67" t="s">
        <v>1786</v>
      </c>
      <c r="C823" s="87">
        <f>IF(C822="","",IF(AND(MONTH(C822)&gt;=1,MONTH(C822)&lt;=3),1,IF(AND(MONTH(C822)&gt;=4,MONTH(C822)&lt;=6),2,IF(AND(MONTH(C822)&gt;=7,MONTH(C822)&lt;=9),3,4))))</f>
        <v>3</v>
      </c>
      <c r="D823" s="94"/>
      <c r="E823" s="67" t="s">
        <v>13193</v>
      </c>
      <c r="F823" s="81" t="s">
        <v>11112</v>
      </c>
      <c r="G823" s="45"/>
      <c r="H823" s="45"/>
      <c r="I823" s="45"/>
      <c r="J823" s="45"/>
    </row>
    <row r="824" spans="1:10" ht="14.1" customHeight="1" thickBot="1" x14ac:dyDescent="0.25">
      <c r="A824" s="45"/>
      <c r="B824" s="45"/>
      <c r="C824" s="45"/>
      <c r="D824" s="45"/>
      <c r="E824" s="45"/>
      <c r="F824" s="45"/>
      <c r="G824" s="45"/>
      <c r="H824" s="45"/>
      <c r="I824" s="45"/>
      <c r="J824" s="45"/>
    </row>
    <row r="825" spans="1:10" ht="14.1" customHeight="1" thickBot="1" x14ac:dyDescent="0.25">
      <c r="A825" s="72" t="s">
        <v>15735</v>
      </c>
      <c r="B825" s="72" t="s">
        <v>16146</v>
      </c>
      <c r="C825" s="72" t="s">
        <v>15641</v>
      </c>
      <c r="D825" s="72" t="s">
        <v>15251</v>
      </c>
      <c r="E825" s="72" t="s">
        <v>6933</v>
      </c>
      <c r="F825" s="72" t="s">
        <v>15280</v>
      </c>
      <c r="G825" s="45"/>
      <c r="H825" s="45"/>
      <c r="I825" s="45"/>
      <c r="J825" s="45"/>
    </row>
    <row r="826" spans="1:10" ht="27" customHeight="1" x14ac:dyDescent="0.2">
      <c r="A826" s="82">
        <v>86101808</v>
      </c>
      <c r="B826" s="69" t="str">
        <f t="shared" ref="B826:B841" ca="1" si="36">IFERROR(INDEX(UNSPSCDes,MATCH(INDIRECT(ADDRESS(ROW(),COLUMN()-1,4)),UNSPSCCode,0)),"")</f>
        <v>Servicios de formación de recursos humanos para el sector  público</v>
      </c>
      <c r="C826" s="82" t="s">
        <v>1449</v>
      </c>
      <c r="D826" s="82">
        <v>1</v>
      </c>
      <c r="E826" s="71">
        <v>117000</v>
      </c>
      <c r="F826" s="70">
        <f t="shared" ref="F826:F841" ca="1" si="37">INDIRECT(ADDRESS(ROW(),COLUMN()-2,4))*INDIRECT(ADDRESS(ROW(),COLUMN()-1,4))</f>
        <v>117000</v>
      </c>
      <c r="G826" s="45"/>
      <c r="H826" s="45"/>
      <c r="I826" s="45"/>
      <c r="J826" s="45"/>
    </row>
    <row r="827" spans="1:10" ht="13.5" customHeight="1" x14ac:dyDescent="0.2">
      <c r="A827" s="82">
        <v>86101808</v>
      </c>
      <c r="B827" s="69" t="str">
        <f t="shared" ca="1" si="36"/>
        <v>Servicios de formación de recursos humanos para el sector  público</v>
      </c>
      <c r="C827" s="82" t="s">
        <v>1449</v>
      </c>
      <c r="D827" s="82">
        <v>1</v>
      </c>
      <c r="E827" s="71">
        <v>15000</v>
      </c>
      <c r="F827" s="70">
        <f t="shared" ca="1" si="37"/>
        <v>15000</v>
      </c>
      <c r="G827" s="45"/>
      <c r="H827" s="45"/>
      <c r="I827" s="45"/>
      <c r="J827" s="45"/>
    </row>
    <row r="828" spans="1:10" ht="13.5" customHeight="1" x14ac:dyDescent="0.2">
      <c r="A828" s="82">
        <v>86101808</v>
      </c>
      <c r="B828" s="69" t="str">
        <f t="shared" ca="1" si="36"/>
        <v>Servicios de formación de recursos humanos para el sector  público</v>
      </c>
      <c r="C828" s="82" t="s">
        <v>1449</v>
      </c>
      <c r="D828" s="82">
        <v>1</v>
      </c>
      <c r="E828" s="71">
        <v>130000</v>
      </c>
      <c r="F828" s="70">
        <f t="shared" ca="1" si="37"/>
        <v>130000</v>
      </c>
      <c r="G828" s="45"/>
      <c r="H828" s="45"/>
      <c r="I828" s="45"/>
      <c r="J828" s="45"/>
    </row>
    <row r="829" spans="1:10" ht="13.5" customHeight="1" x14ac:dyDescent="0.2">
      <c r="A829" s="82">
        <v>86101808</v>
      </c>
      <c r="B829" s="69" t="str">
        <f t="shared" ca="1" si="36"/>
        <v>Servicios de formación de recursos humanos para el sector  público</v>
      </c>
      <c r="C829" s="82" t="s">
        <v>1449</v>
      </c>
      <c r="D829" s="82">
        <v>1</v>
      </c>
      <c r="E829" s="71">
        <v>43500</v>
      </c>
      <c r="F829" s="70">
        <f t="shared" ca="1" si="37"/>
        <v>43500</v>
      </c>
      <c r="G829" s="45"/>
      <c r="H829" s="45"/>
      <c r="I829" s="45"/>
      <c r="J829" s="45"/>
    </row>
    <row r="830" spans="1:10" ht="13.5" customHeight="1" x14ac:dyDescent="0.2">
      <c r="A830" s="82">
        <v>86101808</v>
      </c>
      <c r="B830" s="69" t="str">
        <f t="shared" ca="1" si="36"/>
        <v>Servicios de formación de recursos humanos para el sector  público</v>
      </c>
      <c r="C830" s="82" t="s">
        <v>1449</v>
      </c>
      <c r="D830" s="82">
        <v>1</v>
      </c>
      <c r="E830" s="71">
        <v>36000</v>
      </c>
      <c r="F830" s="70">
        <f t="shared" ca="1" si="37"/>
        <v>36000</v>
      </c>
      <c r="G830" s="45"/>
      <c r="H830" s="45"/>
      <c r="I830" s="45"/>
      <c r="J830" s="45"/>
    </row>
    <row r="831" spans="1:10" ht="13.5" customHeight="1" x14ac:dyDescent="0.2">
      <c r="A831" s="82">
        <v>86101808</v>
      </c>
      <c r="B831" s="69" t="str">
        <f t="shared" ca="1" si="36"/>
        <v>Servicios de formación de recursos humanos para el sector  público</v>
      </c>
      <c r="C831" s="82" t="s">
        <v>1449</v>
      </c>
      <c r="D831" s="82">
        <v>1</v>
      </c>
      <c r="E831" s="71">
        <v>12900</v>
      </c>
      <c r="F831" s="70">
        <f t="shared" ca="1" si="37"/>
        <v>12900</v>
      </c>
      <c r="G831" s="45"/>
      <c r="H831" s="45"/>
      <c r="I831" s="45"/>
      <c r="J831" s="45"/>
    </row>
    <row r="832" spans="1:10" ht="13.5" customHeight="1" x14ac:dyDescent="0.2">
      <c r="A832" s="82">
        <v>86101808</v>
      </c>
      <c r="B832" s="69" t="str">
        <f t="shared" ca="1" si="36"/>
        <v>Servicios de formación de recursos humanos para el sector  público</v>
      </c>
      <c r="C832" s="82" t="s">
        <v>1449</v>
      </c>
      <c r="D832" s="82">
        <v>1</v>
      </c>
      <c r="E832" s="71">
        <v>5700</v>
      </c>
      <c r="F832" s="70">
        <f t="shared" ca="1" si="37"/>
        <v>5700</v>
      </c>
      <c r="G832" s="45"/>
      <c r="H832" s="45"/>
      <c r="I832" s="45"/>
      <c r="J832" s="45"/>
    </row>
    <row r="833" spans="1:10" ht="13.5" customHeight="1" x14ac:dyDescent="0.2">
      <c r="A833" s="82">
        <v>86101808</v>
      </c>
      <c r="B833" s="69" t="str">
        <f t="shared" ca="1" si="36"/>
        <v>Servicios de formación de recursos humanos para el sector  público</v>
      </c>
      <c r="C833" s="82" t="s">
        <v>1449</v>
      </c>
      <c r="D833" s="82">
        <v>1</v>
      </c>
      <c r="E833" s="71">
        <v>22500</v>
      </c>
      <c r="F833" s="70">
        <f t="shared" ca="1" si="37"/>
        <v>22500</v>
      </c>
      <c r="G833" s="45"/>
      <c r="H833" s="45"/>
      <c r="I833" s="45"/>
      <c r="J833" s="45"/>
    </row>
    <row r="834" spans="1:10" ht="13.5" customHeight="1" x14ac:dyDescent="0.2">
      <c r="A834" s="82">
        <v>86101808</v>
      </c>
      <c r="B834" s="69" t="str">
        <f t="shared" ca="1" si="36"/>
        <v>Servicios de formación de recursos humanos para el sector  público</v>
      </c>
      <c r="C834" s="82" t="s">
        <v>1449</v>
      </c>
      <c r="D834" s="82">
        <v>1</v>
      </c>
      <c r="E834" s="71">
        <v>203000</v>
      </c>
      <c r="F834" s="70">
        <f t="shared" ca="1" si="37"/>
        <v>203000</v>
      </c>
      <c r="G834" s="45"/>
      <c r="H834" s="45"/>
      <c r="I834" s="45"/>
      <c r="J834" s="45"/>
    </row>
    <row r="835" spans="1:10" ht="13.5" customHeight="1" x14ac:dyDescent="0.2">
      <c r="A835" s="82">
        <v>86101808</v>
      </c>
      <c r="B835" s="69" t="str">
        <f t="shared" ca="1" si="36"/>
        <v>Servicios de formación de recursos humanos para el sector  público</v>
      </c>
      <c r="C835" s="82" t="s">
        <v>1449</v>
      </c>
      <c r="D835" s="82">
        <v>1</v>
      </c>
      <c r="E835" s="71">
        <v>43500</v>
      </c>
      <c r="F835" s="70">
        <f t="shared" ca="1" si="37"/>
        <v>43500</v>
      </c>
      <c r="G835" s="45"/>
      <c r="H835" s="45"/>
      <c r="I835" s="45"/>
      <c r="J835" s="45"/>
    </row>
    <row r="836" spans="1:10" ht="27" customHeight="1" x14ac:dyDescent="0.2">
      <c r="A836" s="82">
        <v>86101808</v>
      </c>
      <c r="B836" s="69" t="str">
        <f t="shared" ca="1" si="36"/>
        <v>Servicios de formación de recursos humanos para el sector  público</v>
      </c>
      <c r="C836" s="82" t="s">
        <v>1449</v>
      </c>
      <c r="D836" s="82">
        <v>1</v>
      </c>
      <c r="E836" s="71">
        <v>12980</v>
      </c>
      <c r="F836" s="70">
        <f t="shared" ca="1" si="37"/>
        <v>12980</v>
      </c>
      <c r="G836" s="45"/>
      <c r="H836" s="45"/>
      <c r="I836" s="45"/>
      <c r="J836" s="45"/>
    </row>
    <row r="837" spans="1:10" ht="13.5" customHeight="1" x14ac:dyDescent="0.2">
      <c r="A837" s="82">
        <v>86101808</v>
      </c>
      <c r="B837" s="69" t="str">
        <f t="shared" ca="1" si="36"/>
        <v>Servicios de formación de recursos humanos para el sector  público</v>
      </c>
      <c r="C837" s="82" t="s">
        <v>1449</v>
      </c>
      <c r="D837" s="82">
        <v>1</v>
      </c>
      <c r="E837" s="71">
        <v>65250</v>
      </c>
      <c r="F837" s="70">
        <f t="shared" ca="1" si="37"/>
        <v>65250</v>
      </c>
      <c r="G837" s="45"/>
      <c r="H837" s="45"/>
      <c r="I837" s="45"/>
      <c r="J837" s="45"/>
    </row>
    <row r="838" spans="1:10" ht="13.5" customHeight="1" x14ac:dyDescent="0.2">
      <c r="A838" s="82">
        <v>86101808</v>
      </c>
      <c r="B838" s="69" t="str">
        <f t="shared" ca="1" si="36"/>
        <v>Servicios de formación de recursos humanos para el sector  público</v>
      </c>
      <c r="C838" s="82" t="s">
        <v>1449</v>
      </c>
      <c r="D838" s="82">
        <v>1</v>
      </c>
      <c r="E838" s="71">
        <v>12000</v>
      </c>
      <c r="F838" s="70">
        <f t="shared" ca="1" si="37"/>
        <v>12000</v>
      </c>
      <c r="G838" s="45"/>
      <c r="H838" s="45"/>
      <c r="I838" s="45"/>
      <c r="J838" s="45"/>
    </row>
    <row r="839" spans="1:10" ht="27" customHeight="1" x14ac:dyDescent="0.2">
      <c r="A839" s="82">
        <v>86101808</v>
      </c>
      <c r="B839" s="69" t="str">
        <f t="shared" ca="1" si="36"/>
        <v>Servicios de formación de recursos humanos para el sector  público</v>
      </c>
      <c r="C839" s="82" t="s">
        <v>1449</v>
      </c>
      <c r="D839" s="82">
        <v>1</v>
      </c>
      <c r="E839" s="71">
        <v>21000</v>
      </c>
      <c r="F839" s="70">
        <f t="shared" ca="1" si="37"/>
        <v>21000</v>
      </c>
      <c r="G839" s="45"/>
      <c r="H839" s="45"/>
      <c r="I839" s="45"/>
      <c r="J839" s="45"/>
    </row>
    <row r="840" spans="1:10" ht="13.5" customHeight="1" x14ac:dyDescent="0.2">
      <c r="A840" s="82">
        <v>86101808</v>
      </c>
      <c r="B840" s="69" t="str">
        <f t="shared" ca="1" si="36"/>
        <v>Servicios de formación de recursos humanos para el sector  público</v>
      </c>
      <c r="C840" s="82" t="s">
        <v>1449</v>
      </c>
      <c r="D840" s="82">
        <v>1</v>
      </c>
      <c r="E840" s="71">
        <v>19500</v>
      </c>
      <c r="F840" s="70">
        <f t="shared" ca="1" si="37"/>
        <v>19500</v>
      </c>
      <c r="G840" s="45"/>
      <c r="H840" s="45"/>
      <c r="I840" s="45"/>
      <c r="J840" s="45"/>
    </row>
    <row r="841" spans="1:10" ht="13.5" customHeight="1" x14ac:dyDescent="0.2">
      <c r="A841" s="82">
        <v>86101808</v>
      </c>
      <c r="B841" s="69" t="str">
        <f t="shared" ca="1" si="36"/>
        <v>Servicios de formación de recursos humanos para el sector  público</v>
      </c>
      <c r="C841" s="82" t="s">
        <v>1449</v>
      </c>
      <c r="D841" s="82">
        <v>1</v>
      </c>
      <c r="E841" s="71">
        <v>13200</v>
      </c>
      <c r="F841" s="70">
        <f t="shared" ca="1" si="37"/>
        <v>13200</v>
      </c>
      <c r="G841" s="45"/>
      <c r="H841" s="45"/>
      <c r="I841" s="45"/>
      <c r="J841" s="45"/>
    </row>
    <row r="842" spans="1:10" ht="14.1" customHeight="1" x14ac:dyDescent="0.2">
      <c r="A842" s="45"/>
      <c r="B842" s="45"/>
      <c r="C842" s="45"/>
      <c r="D842" s="45"/>
      <c r="E842" s="73" t="s">
        <v>12551</v>
      </c>
      <c r="F842" s="74">
        <f ca="1">SUM(Table346[MONTO TOTAL ESTIMADO])</f>
        <v>773030</v>
      </c>
      <c r="G842" s="45"/>
      <c r="H842" s="45" t="str">
        <f>C819</f>
        <v>Servicios</v>
      </c>
      <c r="I842" s="45" t="str">
        <f>E819</f>
        <v>No</v>
      </c>
      <c r="J842" s="45" t="str">
        <f>D819</f>
        <v>Compras Menores</v>
      </c>
    </row>
    <row r="843" spans="1:10" ht="14.1" customHeight="1" thickBot="1" x14ac:dyDescent="0.3"/>
    <row r="844" spans="1:10" ht="33.75" customHeight="1" thickBot="1" x14ac:dyDescent="0.25">
      <c r="A844" s="64" t="s">
        <v>16382</v>
      </c>
      <c r="B844" s="64" t="s">
        <v>161</v>
      </c>
      <c r="C844" s="64" t="s">
        <v>11725</v>
      </c>
      <c r="D844" s="64" t="s">
        <v>14378</v>
      </c>
      <c r="E844" s="64" t="s">
        <v>10962</v>
      </c>
      <c r="F844" s="64" t="s">
        <v>11095</v>
      </c>
      <c r="G844" s="45"/>
      <c r="H844" s="45"/>
      <c r="I844" s="45"/>
      <c r="J844" s="45"/>
    </row>
    <row r="845" spans="1:10" ht="14.1" customHeight="1" thickBot="1" x14ac:dyDescent="0.25">
      <c r="A845" s="66" t="s">
        <v>18851</v>
      </c>
      <c r="B845" s="66" t="s">
        <v>18853</v>
      </c>
      <c r="C845" s="66" t="s">
        <v>6799</v>
      </c>
      <c r="D845" s="66" t="s">
        <v>17483</v>
      </c>
      <c r="E845" s="66" t="s">
        <v>17854</v>
      </c>
      <c r="F845" s="66" t="s">
        <v>18834</v>
      </c>
      <c r="G845" s="45"/>
      <c r="H845" s="45"/>
      <c r="I845" s="45"/>
      <c r="J845" s="45"/>
    </row>
    <row r="846" spans="1:10" ht="14.1" customHeight="1" thickBot="1" x14ac:dyDescent="0.25">
      <c r="A846" s="93" t="s">
        <v>14828</v>
      </c>
      <c r="B846" s="67" t="s">
        <v>8529</v>
      </c>
      <c r="C846" s="76">
        <v>44837</v>
      </c>
      <c r="D846" s="93" t="s">
        <v>9386</v>
      </c>
      <c r="E846" s="67" t="s">
        <v>13094</v>
      </c>
      <c r="F846" s="81" t="s">
        <v>3081</v>
      </c>
      <c r="G846" s="45"/>
      <c r="H846" s="45"/>
      <c r="I846" s="45"/>
      <c r="J846" s="45"/>
    </row>
    <row r="847" spans="1:10" ht="14.1" customHeight="1" thickBot="1" x14ac:dyDescent="0.25">
      <c r="A847" s="94"/>
      <c r="B847" s="67" t="s">
        <v>1786</v>
      </c>
      <c r="C847" s="87">
        <f>IF(C846="","",IF(AND(MONTH(C846)&gt;=1,MONTH(C846)&lt;=3),1,IF(AND(MONTH(C846)&gt;=4,MONTH(C846)&lt;=6),2,IF(AND(MONTH(C846)&gt;=7,MONTH(C846)&lt;=9),3,4))))</f>
        <v>4</v>
      </c>
      <c r="D847" s="94"/>
      <c r="E847" s="67" t="s">
        <v>2418</v>
      </c>
      <c r="F847" s="81" t="s">
        <v>11112</v>
      </c>
      <c r="G847" s="45"/>
      <c r="H847" s="45"/>
      <c r="I847" s="45"/>
      <c r="J847" s="45"/>
    </row>
    <row r="848" spans="1:10" ht="14.1" customHeight="1" thickBot="1" x14ac:dyDescent="0.25">
      <c r="A848" s="94"/>
      <c r="B848" s="67" t="s">
        <v>12943</v>
      </c>
      <c r="C848" s="76">
        <v>44844</v>
      </c>
      <c r="D848" s="94"/>
      <c r="E848" s="67" t="s">
        <v>3074</v>
      </c>
      <c r="F848" s="81" t="s">
        <v>11112</v>
      </c>
      <c r="G848" s="45"/>
      <c r="H848" s="45"/>
      <c r="I848" s="45"/>
      <c r="J848" s="45"/>
    </row>
    <row r="849" spans="1:10" ht="14.1" customHeight="1" thickBot="1" x14ac:dyDescent="0.25">
      <c r="A849" s="94"/>
      <c r="B849" s="67" t="s">
        <v>1786</v>
      </c>
      <c r="C849" s="87">
        <f>IF(C848="","",IF(AND(MONTH(C848)&gt;=1,MONTH(C848)&lt;=3),1,IF(AND(MONTH(C848)&gt;=4,MONTH(C848)&lt;=6),2,IF(AND(MONTH(C848)&gt;=7,MONTH(C848)&lt;=9),3,4))))</f>
        <v>4</v>
      </c>
      <c r="D849" s="94"/>
      <c r="E849" s="67" t="s">
        <v>13193</v>
      </c>
      <c r="F849" s="81" t="s">
        <v>11112</v>
      </c>
      <c r="G849" s="45"/>
      <c r="H849" s="45"/>
      <c r="I849" s="45"/>
      <c r="J849" s="45"/>
    </row>
    <row r="850" spans="1:10" ht="14.1" customHeight="1" thickBot="1" x14ac:dyDescent="0.25">
      <c r="A850" s="45"/>
      <c r="B850" s="45"/>
      <c r="C850" s="45"/>
      <c r="D850" s="45"/>
      <c r="E850" s="45"/>
      <c r="F850" s="45"/>
      <c r="G850" s="45"/>
      <c r="H850" s="45"/>
      <c r="I850" s="45"/>
      <c r="J850" s="45"/>
    </row>
    <row r="851" spans="1:10" ht="14.1" customHeight="1" thickBot="1" x14ac:dyDescent="0.25">
      <c r="A851" s="72" t="s">
        <v>15735</v>
      </c>
      <c r="B851" s="72" t="s">
        <v>16146</v>
      </c>
      <c r="C851" s="72" t="s">
        <v>15641</v>
      </c>
      <c r="D851" s="72" t="s">
        <v>15251</v>
      </c>
      <c r="E851" s="72" t="s">
        <v>6933</v>
      </c>
      <c r="F851" s="72" t="s">
        <v>15280</v>
      </c>
      <c r="G851" s="45"/>
      <c r="H851" s="45"/>
      <c r="I851" s="45"/>
      <c r="J851" s="45"/>
    </row>
    <row r="852" spans="1:10" ht="13.5" customHeight="1" x14ac:dyDescent="0.2">
      <c r="A852" s="82">
        <v>86101808</v>
      </c>
      <c r="B852" s="69" t="str">
        <f ca="1">IFERROR(INDEX(UNSPSCDes,MATCH(INDIRECT(ADDRESS(ROW(),COLUMN()-1,4)),UNSPSCCode,0)),"")</f>
        <v>Servicios de formación de recursos humanos para el sector  público</v>
      </c>
      <c r="C852" s="82" t="s">
        <v>1449</v>
      </c>
      <c r="D852" s="82">
        <v>1</v>
      </c>
      <c r="E852" s="71">
        <v>12000</v>
      </c>
      <c r="F852" s="70">
        <f ca="1">INDIRECT(ADDRESS(ROW(),COLUMN()-2,4))*INDIRECT(ADDRESS(ROW(),COLUMN()-1,4))</f>
        <v>12000</v>
      </c>
      <c r="G852" s="45"/>
      <c r="H852" s="45"/>
      <c r="I852" s="45"/>
      <c r="J852" s="45"/>
    </row>
    <row r="853" spans="1:10" ht="13.5" customHeight="1" x14ac:dyDescent="0.2">
      <c r="A853" s="82">
        <v>86101808</v>
      </c>
      <c r="B853" s="69" t="str">
        <f ca="1">IFERROR(INDEX(UNSPSCDes,MATCH(INDIRECT(ADDRESS(ROW(),COLUMN()-1,4)),UNSPSCCode,0)),"")</f>
        <v>Servicios de formación de recursos humanos para el sector  público</v>
      </c>
      <c r="C853" s="82" t="s">
        <v>1449</v>
      </c>
      <c r="D853" s="82">
        <v>1</v>
      </c>
      <c r="E853" s="71">
        <v>5700</v>
      </c>
      <c r="F853" s="70">
        <f ca="1">INDIRECT(ADDRESS(ROW(),COLUMN()-2,4))*INDIRECT(ADDRESS(ROW(),COLUMN()-1,4))</f>
        <v>5700</v>
      </c>
      <c r="G853" s="45"/>
      <c r="H853" s="45"/>
      <c r="I853" s="45"/>
      <c r="J853" s="45"/>
    </row>
    <row r="854" spans="1:10" ht="13.5" customHeight="1" x14ac:dyDescent="0.2">
      <c r="A854" s="82">
        <v>86101808</v>
      </c>
      <c r="B854" s="69" t="str">
        <f ca="1">IFERROR(INDEX(UNSPSCDes,MATCH(INDIRECT(ADDRESS(ROW(),COLUMN()-1,4)),UNSPSCCode,0)),"")</f>
        <v>Servicios de formación de recursos humanos para el sector  público</v>
      </c>
      <c r="C854" s="82" t="s">
        <v>1449</v>
      </c>
      <c r="D854" s="82">
        <v>1</v>
      </c>
      <c r="E854" s="71">
        <v>12000</v>
      </c>
      <c r="F854" s="70">
        <f ca="1">INDIRECT(ADDRESS(ROW(),COLUMN()-2,4))*INDIRECT(ADDRESS(ROW(),COLUMN()-1,4))</f>
        <v>12000</v>
      </c>
      <c r="G854" s="45"/>
      <c r="H854" s="45"/>
      <c r="I854" s="45"/>
      <c r="J854" s="45"/>
    </row>
    <row r="855" spans="1:10" ht="13.5" customHeight="1" x14ac:dyDescent="0.2">
      <c r="A855" s="82">
        <v>86101808</v>
      </c>
      <c r="B855" s="69" t="str">
        <f ca="1">IFERROR(INDEX(UNSPSCDes,MATCH(INDIRECT(ADDRESS(ROW(),COLUMN()-1,4)),UNSPSCCode,0)),"")</f>
        <v>Servicios de formación de recursos humanos para el sector  público</v>
      </c>
      <c r="C855" s="82" t="s">
        <v>1449</v>
      </c>
      <c r="D855" s="82">
        <v>1</v>
      </c>
      <c r="E855" s="71">
        <v>225000</v>
      </c>
      <c r="F855" s="70">
        <f ca="1">INDIRECT(ADDRESS(ROW(),COLUMN()-2,4))*INDIRECT(ADDRESS(ROW(),COLUMN()-1,4))</f>
        <v>225000</v>
      </c>
      <c r="G855" s="45"/>
      <c r="H855" s="45"/>
      <c r="I855" s="45"/>
      <c r="J855" s="45"/>
    </row>
    <row r="856" spans="1:10" ht="14.1" customHeight="1" x14ac:dyDescent="0.2">
      <c r="A856" s="45"/>
      <c r="B856" s="45"/>
      <c r="C856" s="45"/>
      <c r="D856" s="45"/>
      <c r="E856" s="73" t="s">
        <v>12551</v>
      </c>
      <c r="F856" s="74">
        <f ca="1">SUM(Table347[MONTO TOTAL ESTIMADO])</f>
        <v>254700</v>
      </c>
      <c r="G856" s="45"/>
      <c r="H856" s="45" t="str">
        <f>C845</f>
        <v>Servicios</v>
      </c>
      <c r="I856" s="45" t="str">
        <f>E845</f>
        <v>No</v>
      </c>
      <c r="J856" s="45" t="str">
        <f>D845</f>
        <v>Compras Menores</v>
      </c>
    </row>
    <row r="857" spans="1:10" ht="14.1" customHeight="1" thickBot="1" x14ac:dyDescent="0.3"/>
    <row r="858" spans="1:10" ht="33.75" customHeight="1" thickBot="1" x14ac:dyDescent="0.25">
      <c r="A858" s="64" t="s">
        <v>16382</v>
      </c>
      <c r="B858" s="64" t="s">
        <v>161</v>
      </c>
      <c r="C858" s="64" t="s">
        <v>11725</v>
      </c>
      <c r="D858" s="64" t="s">
        <v>14378</v>
      </c>
      <c r="E858" s="64" t="s">
        <v>10962</v>
      </c>
      <c r="F858" s="64" t="s">
        <v>11095</v>
      </c>
      <c r="G858" s="45"/>
      <c r="H858" s="45"/>
      <c r="I858" s="45"/>
      <c r="J858" s="45"/>
    </row>
    <row r="859" spans="1:10" ht="13.5" customHeight="1" thickBot="1" x14ac:dyDescent="0.25">
      <c r="A859" s="66" t="s">
        <v>18856</v>
      </c>
      <c r="B859" s="66" t="s">
        <v>18855</v>
      </c>
      <c r="C859" s="66" t="s">
        <v>6799</v>
      </c>
      <c r="D859" s="66" t="s">
        <v>17483</v>
      </c>
      <c r="E859" s="66" t="s">
        <v>8855</v>
      </c>
      <c r="F859" s="66" t="s">
        <v>18834</v>
      </c>
      <c r="G859" s="45"/>
      <c r="H859" s="45"/>
      <c r="I859" s="45"/>
      <c r="J859" s="45"/>
    </row>
    <row r="860" spans="1:10" ht="14.1" customHeight="1" thickBot="1" x14ac:dyDescent="0.25">
      <c r="A860" s="93" t="s">
        <v>14828</v>
      </c>
      <c r="B860" s="67" t="s">
        <v>8529</v>
      </c>
      <c r="C860" s="76">
        <v>44594</v>
      </c>
      <c r="D860" s="93" t="s">
        <v>9386</v>
      </c>
      <c r="E860" s="67" t="s">
        <v>13094</v>
      </c>
      <c r="F860" s="81" t="s">
        <v>3081</v>
      </c>
      <c r="G860" s="45"/>
      <c r="H860" s="45"/>
      <c r="I860" s="45"/>
      <c r="J860" s="45"/>
    </row>
    <row r="861" spans="1:10" ht="14.1" customHeight="1" thickBot="1" x14ac:dyDescent="0.25">
      <c r="A861" s="94"/>
      <c r="B861" s="67" t="s">
        <v>1786</v>
      </c>
      <c r="C861" s="87">
        <f>IF(C860="","",IF(AND(MONTH(C860)&gt;=1,MONTH(C860)&lt;=3),1,IF(AND(MONTH(C860)&gt;=4,MONTH(C860)&lt;=6),2,IF(AND(MONTH(C860)&gt;=7,MONTH(C860)&lt;=9),3,4))))</f>
        <v>1</v>
      </c>
      <c r="D861" s="94"/>
      <c r="E861" s="67" t="s">
        <v>2418</v>
      </c>
      <c r="F861" s="81" t="s">
        <v>11112</v>
      </c>
      <c r="G861" s="45"/>
      <c r="H861" s="45"/>
      <c r="I861" s="45"/>
      <c r="J861" s="45"/>
    </row>
    <row r="862" spans="1:10" ht="14.1" customHeight="1" thickBot="1" x14ac:dyDescent="0.25">
      <c r="A862" s="94"/>
      <c r="B862" s="67" t="s">
        <v>12943</v>
      </c>
      <c r="C862" s="76">
        <v>44602</v>
      </c>
      <c r="D862" s="94"/>
      <c r="E862" s="67" t="s">
        <v>3074</v>
      </c>
      <c r="F862" s="81" t="s">
        <v>11112</v>
      </c>
      <c r="G862" s="45"/>
      <c r="H862" s="45"/>
      <c r="I862" s="45"/>
      <c r="J862" s="45"/>
    </row>
    <row r="863" spans="1:10" ht="14.1" customHeight="1" thickBot="1" x14ac:dyDescent="0.25">
      <c r="A863" s="94"/>
      <c r="B863" s="67" t="s">
        <v>1786</v>
      </c>
      <c r="C863" s="87">
        <f>IF(C862="","",IF(AND(MONTH(C862)&gt;=1,MONTH(C862)&lt;=3),1,IF(AND(MONTH(C862)&gt;=4,MONTH(C862)&lt;=6),2,IF(AND(MONTH(C862)&gt;=7,MONTH(C862)&lt;=9),3,4))))</f>
        <v>1</v>
      </c>
      <c r="D863" s="94"/>
      <c r="E863" s="67" t="s">
        <v>13193</v>
      </c>
      <c r="F863" s="81" t="s">
        <v>11112</v>
      </c>
      <c r="G863" s="45"/>
      <c r="H863" s="45"/>
      <c r="I863" s="45"/>
      <c r="J863" s="45"/>
    </row>
    <row r="864" spans="1:10" ht="14.1" customHeight="1" thickBot="1" x14ac:dyDescent="0.25">
      <c r="A864" s="45"/>
      <c r="B864" s="45"/>
      <c r="C864" s="45"/>
      <c r="D864" s="45"/>
      <c r="E864" s="45"/>
      <c r="F864" s="45"/>
      <c r="G864" s="45"/>
      <c r="H864" s="45"/>
      <c r="I864" s="45"/>
      <c r="J864" s="45"/>
    </row>
    <row r="865" spans="1:10" ht="14.1" customHeight="1" thickBot="1" x14ac:dyDescent="0.25">
      <c r="A865" s="72" t="s">
        <v>15735</v>
      </c>
      <c r="B865" s="72" t="s">
        <v>16146</v>
      </c>
      <c r="C865" s="72" t="s">
        <v>15641</v>
      </c>
      <c r="D865" s="72" t="s">
        <v>15251</v>
      </c>
      <c r="E865" s="72" t="s">
        <v>6933</v>
      </c>
      <c r="F865" s="72" t="s">
        <v>15280</v>
      </c>
      <c r="G865" s="45"/>
      <c r="H865" s="45"/>
      <c r="I865" s="45"/>
      <c r="J865" s="45"/>
    </row>
    <row r="866" spans="1:10" ht="13.5" customHeight="1" x14ac:dyDescent="0.2">
      <c r="A866" s="82">
        <v>90101604</v>
      </c>
      <c r="B866" s="69" t="str">
        <f t="shared" ref="B866:B874" ca="1" si="38">IFERROR(INDEX(UNSPSCDes,MATCH(INDIRECT(ADDRESS(ROW(),COLUMN()-1,4)),UNSPSCCode,0)),"")</f>
        <v>Servicios de cáterin en la obra o lugar de trabajo</v>
      </c>
      <c r="C866" s="82" t="s">
        <v>1449</v>
      </c>
      <c r="D866" s="82">
        <v>1</v>
      </c>
      <c r="E866" s="71">
        <v>130000</v>
      </c>
      <c r="F866" s="70">
        <f t="shared" ref="F866:F874" ca="1" si="39">INDIRECT(ADDRESS(ROW(),COLUMN()-2,4))*INDIRECT(ADDRESS(ROW(),COLUMN()-1,4))</f>
        <v>130000</v>
      </c>
      <c r="G866" s="45"/>
      <c r="H866" s="45"/>
      <c r="I866" s="45"/>
      <c r="J866" s="45"/>
    </row>
    <row r="867" spans="1:10" ht="13.5" customHeight="1" x14ac:dyDescent="0.2">
      <c r="A867" s="82">
        <v>90101604</v>
      </c>
      <c r="B867" s="69" t="str">
        <f t="shared" ca="1" si="38"/>
        <v>Servicios de cáterin en la obra o lugar de trabajo</v>
      </c>
      <c r="C867" s="82" t="s">
        <v>1449</v>
      </c>
      <c r="D867" s="82">
        <v>1</v>
      </c>
      <c r="E867" s="71">
        <v>36000</v>
      </c>
      <c r="F867" s="70">
        <f t="shared" ca="1" si="39"/>
        <v>36000</v>
      </c>
      <c r="G867" s="45"/>
      <c r="H867" s="45"/>
      <c r="I867" s="45"/>
      <c r="J867" s="45"/>
    </row>
    <row r="868" spans="1:10" ht="13.5" customHeight="1" x14ac:dyDescent="0.2">
      <c r="A868" s="82">
        <v>90101604</v>
      </c>
      <c r="B868" s="69" t="str">
        <f t="shared" ca="1" si="38"/>
        <v>Servicios de cáterin en la obra o lugar de trabajo</v>
      </c>
      <c r="C868" s="82" t="s">
        <v>1449</v>
      </c>
      <c r="D868" s="82">
        <v>1</v>
      </c>
      <c r="E868" s="71">
        <v>35000</v>
      </c>
      <c r="F868" s="70">
        <f t="shared" ca="1" si="39"/>
        <v>35000</v>
      </c>
      <c r="G868" s="45"/>
      <c r="H868" s="45"/>
      <c r="I868" s="45"/>
      <c r="J868" s="45"/>
    </row>
    <row r="869" spans="1:10" ht="13.5" customHeight="1" x14ac:dyDescent="0.2">
      <c r="A869" s="82">
        <v>90101604</v>
      </c>
      <c r="B869" s="69" t="str">
        <f t="shared" ca="1" si="38"/>
        <v>Servicios de cáterin en la obra o lugar de trabajo</v>
      </c>
      <c r="C869" s="82" t="s">
        <v>1449</v>
      </c>
      <c r="D869" s="82">
        <v>1</v>
      </c>
      <c r="E869" s="71">
        <v>72000</v>
      </c>
      <c r="F869" s="70">
        <f t="shared" ca="1" si="39"/>
        <v>72000</v>
      </c>
      <c r="G869" s="45"/>
      <c r="H869" s="45"/>
      <c r="I869" s="45"/>
      <c r="J869" s="45"/>
    </row>
    <row r="870" spans="1:10" ht="13.5" customHeight="1" x14ac:dyDescent="0.2">
      <c r="A870" s="82">
        <v>90101604</v>
      </c>
      <c r="B870" s="69" t="str">
        <f t="shared" ca="1" si="38"/>
        <v>Servicios de cáterin en la obra o lugar de trabajo</v>
      </c>
      <c r="C870" s="82" t="s">
        <v>1449</v>
      </c>
      <c r="D870" s="82">
        <v>1</v>
      </c>
      <c r="E870" s="71">
        <v>118000</v>
      </c>
      <c r="F870" s="70">
        <f t="shared" ca="1" si="39"/>
        <v>118000</v>
      </c>
      <c r="G870" s="45"/>
      <c r="H870" s="45"/>
      <c r="I870" s="45"/>
      <c r="J870" s="45"/>
    </row>
    <row r="871" spans="1:10" ht="13.5" customHeight="1" x14ac:dyDescent="0.2">
      <c r="A871" s="82">
        <v>90101604</v>
      </c>
      <c r="B871" s="69" t="str">
        <f t="shared" ca="1" si="38"/>
        <v>Servicios de cáterin en la obra o lugar de trabajo</v>
      </c>
      <c r="C871" s="82" t="s">
        <v>1449</v>
      </c>
      <c r="D871" s="82">
        <v>1</v>
      </c>
      <c r="E871" s="71">
        <v>15000</v>
      </c>
      <c r="F871" s="70">
        <f t="shared" ca="1" si="39"/>
        <v>15000</v>
      </c>
      <c r="G871" s="45"/>
      <c r="H871" s="45"/>
      <c r="I871" s="45"/>
      <c r="J871" s="45"/>
    </row>
    <row r="872" spans="1:10" ht="13.5" customHeight="1" x14ac:dyDescent="0.2">
      <c r="A872" s="82">
        <v>90101604</v>
      </c>
      <c r="B872" s="69" t="str">
        <f t="shared" ca="1" si="38"/>
        <v>Servicios de cáterin en la obra o lugar de trabajo</v>
      </c>
      <c r="C872" s="82" t="s">
        <v>1449</v>
      </c>
      <c r="D872" s="82">
        <v>1</v>
      </c>
      <c r="E872" s="71">
        <v>28000</v>
      </c>
      <c r="F872" s="70">
        <f t="shared" ca="1" si="39"/>
        <v>28000</v>
      </c>
      <c r="G872" s="45"/>
      <c r="H872" s="45"/>
      <c r="I872" s="45"/>
      <c r="J872" s="45"/>
    </row>
    <row r="873" spans="1:10" ht="13.5" customHeight="1" x14ac:dyDescent="0.2">
      <c r="A873" s="82">
        <v>90101604</v>
      </c>
      <c r="B873" s="69" t="str">
        <f t="shared" ca="1" si="38"/>
        <v>Servicios de cáterin en la obra o lugar de trabajo</v>
      </c>
      <c r="C873" s="82" t="s">
        <v>1449</v>
      </c>
      <c r="D873" s="82">
        <v>1</v>
      </c>
      <c r="E873" s="71">
        <v>42000</v>
      </c>
      <c r="F873" s="70">
        <f t="shared" ca="1" si="39"/>
        <v>42000</v>
      </c>
      <c r="G873" s="45"/>
      <c r="H873" s="45"/>
      <c r="I873" s="45"/>
      <c r="J873" s="45"/>
    </row>
    <row r="874" spans="1:10" ht="13.5" customHeight="1" x14ac:dyDescent="0.2">
      <c r="A874" s="82">
        <v>90101604</v>
      </c>
      <c r="B874" s="69" t="str">
        <f t="shared" ca="1" si="38"/>
        <v>Servicios de cáterin en la obra o lugar de trabajo</v>
      </c>
      <c r="C874" s="82" t="s">
        <v>1449</v>
      </c>
      <c r="D874" s="82">
        <v>1</v>
      </c>
      <c r="E874" s="71">
        <v>19000</v>
      </c>
      <c r="F874" s="70">
        <f t="shared" ca="1" si="39"/>
        <v>19000</v>
      </c>
      <c r="G874" s="45"/>
      <c r="H874" s="45"/>
      <c r="I874" s="45"/>
      <c r="J874" s="45"/>
    </row>
    <row r="875" spans="1:10" ht="14.1" customHeight="1" x14ac:dyDescent="0.2">
      <c r="A875" s="45"/>
      <c r="B875" s="45"/>
      <c r="C875" s="45"/>
      <c r="D875" s="45"/>
      <c r="E875" s="73" t="s">
        <v>12551</v>
      </c>
      <c r="F875" s="74">
        <f ca="1">SUM(Table348[MONTO TOTAL ESTIMADO])</f>
        <v>495000</v>
      </c>
      <c r="G875" s="45"/>
      <c r="H875" s="45" t="str">
        <f>C859</f>
        <v>Servicios</v>
      </c>
      <c r="I875" s="45" t="str">
        <f>E859</f>
        <v>Sí</v>
      </c>
      <c r="J875" s="45" t="str">
        <f>D859</f>
        <v>Compras Menores</v>
      </c>
    </row>
    <row r="876" spans="1:10" ht="14.1" customHeight="1" thickBot="1" x14ac:dyDescent="0.3"/>
    <row r="877" spans="1:10" ht="33.75" customHeight="1" thickBot="1" x14ac:dyDescent="0.25">
      <c r="A877" s="64" t="s">
        <v>16382</v>
      </c>
      <c r="B877" s="64" t="s">
        <v>161</v>
      </c>
      <c r="C877" s="64" t="s">
        <v>11725</v>
      </c>
      <c r="D877" s="64" t="s">
        <v>14378</v>
      </c>
      <c r="E877" s="64" t="s">
        <v>10962</v>
      </c>
      <c r="F877" s="64" t="s">
        <v>11095</v>
      </c>
      <c r="G877" s="45"/>
      <c r="H877" s="45"/>
      <c r="I877" s="45"/>
      <c r="J877" s="45"/>
    </row>
    <row r="878" spans="1:10" ht="14.1" customHeight="1" thickBot="1" x14ac:dyDescent="0.25">
      <c r="A878" s="66" t="s">
        <v>18854</v>
      </c>
      <c r="B878" s="66" t="s">
        <v>18855</v>
      </c>
      <c r="C878" s="66" t="s">
        <v>6799</v>
      </c>
      <c r="D878" s="66" t="s">
        <v>17483</v>
      </c>
      <c r="E878" s="66" t="s">
        <v>17854</v>
      </c>
      <c r="F878" s="66" t="s">
        <v>18834</v>
      </c>
      <c r="G878" s="45"/>
      <c r="H878" s="45"/>
      <c r="I878" s="45"/>
      <c r="J878" s="45"/>
    </row>
    <row r="879" spans="1:10" ht="14.1" customHeight="1" thickBot="1" x14ac:dyDescent="0.25">
      <c r="A879" s="93" t="s">
        <v>14828</v>
      </c>
      <c r="B879" s="67" t="s">
        <v>8529</v>
      </c>
      <c r="C879" s="76">
        <v>44683</v>
      </c>
      <c r="D879" s="93" t="s">
        <v>9386</v>
      </c>
      <c r="E879" s="67" t="s">
        <v>13094</v>
      </c>
      <c r="F879" s="81" t="s">
        <v>3081</v>
      </c>
      <c r="G879" s="45"/>
      <c r="H879" s="45"/>
      <c r="I879" s="45"/>
      <c r="J879" s="45"/>
    </row>
    <row r="880" spans="1:10" ht="14.1" customHeight="1" thickBot="1" x14ac:dyDescent="0.25">
      <c r="A880" s="94"/>
      <c r="B880" s="67" t="s">
        <v>1786</v>
      </c>
      <c r="C880" s="87">
        <f>IF(C879="","",IF(AND(MONTH(C879)&gt;=1,MONTH(C879)&lt;=3),1,IF(AND(MONTH(C879)&gt;=4,MONTH(C879)&lt;=6),2,IF(AND(MONTH(C879)&gt;=7,MONTH(C879)&lt;=9),3,4))))</f>
        <v>2</v>
      </c>
      <c r="D880" s="94"/>
      <c r="E880" s="67" t="s">
        <v>2418</v>
      </c>
      <c r="F880" s="81" t="s">
        <v>11112</v>
      </c>
      <c r="G880" s="45"/>
      <c r="H880" s="45"/>
      <c r="I880" s="45"/>
      <c r="J880" s="45"/>
    </row>
    <row r="881" spans="1:10" ht="14.1" customHeight="1" thickBot="1" x14ac:dyDescent="0.25">
      <c r="A881" s="94"/>
      <c r="B881" s="67" t="s">
        <v>12943</v>
      </c>
      <c r="C881" s="76">
        <v>44690</v>
      </c>
      <c r="D881" s="94"/>
      <c r="E881" s="67" t="s">
        <v>3074</v>
      </c>
      <c r="F881" s="81" t="s">
        <v>11112</v>
      </c>
      <c r="G881" s="45"/>
      <c r="H881" s="45"/>
      <c r="I881" s="45"/>
      <c r="J881" s="45"/>
    </row>
    <row r="882" spans="1:10" ht="14.1" customHeight="1" thickBot="1" x14ac:dyDescent="0.25">
      <c r="A882" s="94"/>
      <c r="B882" s="67" t="s">
        <v>1786</v>
      </c>
      <c r="C882" s="87">
        <f>IF(C881="","",IF(AND(MONTH(C881)&gt;=1,MONTH(C881)&lt;=3),1,IF(AND(MONTH(C881)&gt;=4,MONTH(C881)&lt;=6),2,IF(AND(MONTH(C881)&gt;=7,MONTH(C881)&lt;=9),3,4))))</f>
        <v>2</v>
      </c>
      <c r="D882" s="94"/>
      <c r="E882" s="67" t="s">
        <v>13193</v>
      </c>
      <c r="F882" s="81" t="s">
        <v>11112</v>
      </c>
      <c r="G882" s="45"/>
      <c r="H882" s="45"/>
      <c r="I882" s="45"/>
      <c r="J882" s="45"/>
    </row>
    <row r="883" spans="1:10" ht="14.1" customHeight="1" thickBot="1" x14ac:dyDescent="0.25">
      <c r="A883" s="45"/>
      <c r="B883" s="45"/>
      <c r="C883" s="45"/>
      <c r="D883" s="45"/>
      <c r="E883" s="45"/>
      <c r="F883" s="45"/>
      <c r="G883" s="45"/>
      <c r="H883" s="45"/>
      <c r="I883" s="45"/>
      <c r="J883" s="45"/>
    </row>
    <row r="884" spans="1:10" ht="14.1" customHeight="1" thickBot="1" x14ac:dyDescent="0.25">
      <c r="A884" s="72" t="s">
        <v>15735</v>
      </c>
      <c r="B884" s="72" t="s">
        <v>16146</v>
      </c>
      <c r="C884" s="72" t="s">
        <v>15641</v>
      </c>
      <c r="D884" s="72" t="s">
        <v>15251</v>
      </c>
      <c r="E884" s="72" t="s">
        <v>6933</v>
      </c>
      <c r="F884" s="72" t="s">
        <v>15280</v>
      </c>
      <c r="G884" s="45"/>
      <c r="H884" s="45"/>
      <c r="I884" s="45"/>
      <c r="J884" s="45"/>
    </row>
    <row r="885" spans="1:10" ht="13.5" customHeight="1" x14ac:dyDescent="0.2">
      <c r="A885" s="82">
        <v>90101604</v>
      </c>
      <c r="B885" s="69" t="str">
        <f t="shared" ref="B885:B894" ca="1" si="40">IFERROR(INDEX(UNSPSCDes,MATCH(INDIRECT(ADDRESS(ROW(),COLUMN()-1,4)),UNSPSCCode,0)),"")</f>
        <v>Servicios de cáterin en la obra o lugar de trabajo</v>
      </c>
      <c r="C885" s="82" t="s">
        <v>1449</v>
      </c>
      <c r="D885" s="82">
        <v>1</v>
      </c>
      <c r="E885" s="71">
        <v>72500</v>
      </c>
      <c r="F885" s="70">
        <f t="shared" ref="F885:F894" ca="1" si="41">INDIRECT(ADDRESS(ROW(),COLUMN()-2,4))*INDIRECT(ADDRESS(ROW(),COLUMN()-1,4))</f>
        <v>72500</v>
      </c>
      <c r="G885" s="45"/>
      <c r="H885" s="45"/>
      <c r="I885" s="45"/>
      <c r="J885" s="45"/>
    </row>
    <row r="886" spans="1:10" ht="13.5" customHeight="1" x14ac:dyDescent="0.2">
      <c r="A886" s="82">
        <v>90101604</v>
      </c>
      <c r="B886" s="69" t="str">
        <f t="shared" ca="1" si="40"/>
        <v>Servicios de cáterin en la obra o lugar de trabajo</v>
      </c>
      <c r="C886" s="82" t="s">
        <v>1449</v>
      </c>
      <c r="D886" s="82">
        <v>1</v>
      </c>
      <c r="E886" s="71">
        <v>91000</v>
      </c>
      <c r="F886" s="70">
        <f t="shared" ca="1" si="41"/>
        <v>91000</v>
      </c>
      <c r="G886" s="45"/>
      <c r="H886" s="45"/>
      <c r="I886" s="45"/>
      <c r="J886" s="45"/>
    </row>
    <row r="887" spans="1:10" ht="13.5" customHeight="1" x14ac:dyDescent="0.2">
      <c r="A887" s="82">
        <v>90101604</v>
      </c>
      <c r="B887" s="69" t="str">
        <f t="shared" ca="1" si="40"/>
        <v>Servicios de cáterin en la obra o lugar de trabajo</v>
      </c>
      <c r="C887" s="82" t="s">
        <v>1449</v>
      </c>
      <c r="D887" s="82">
        <v>1</v>
      </c>
      <c r="E887" s="71">
        <v>68750</v>
      </c>
      <c r="F887" s="70">
        <f t="shared" ca="1" si="41"/>
        <v>68750</v>
      </c>
      <c r="G887" s="45"/>
      <c r="H887" s="45"/>
      <c r="I887" s="45"/>
      <c r="J887" s="45"/>
    </row>
    <row r="888" spans="1:10" ht="13.5" customHeight="1" x14ac:dyDescent="0.2">
      <c r="A888" s="82">
        <v>90101604</v>
      </c>
      <c r="B888" s="69" t="str">
        <f t="shared" ca="1" si="40"/>
        <v>Servicios de cáterin en la obra o lugar de trabajo</v>
      </c>
      <c r="C888" s="82" t="s">
        <v>1449</v>
      </c>
      <c r="D888" s="82">
        <v>1</v>
      </c>
      <c r="E888" s="71">
        <v>108000</v>
      </c>
      <c r="F888" s="70">
        <f t="shared" ca="1" si="41"/>
        <v>108000</v>
      </c>
      <c r="G888" s="45"/>
      <c r="H888" s="45"/>
      <c r="I888" s="45"/>
      <c r="J888" s="45"/>
    </row>
    <row r="889" spans="1:10" ht="13.5" customHeight="1" x14ac:dyDescent="0.2">
      <c r="A889" s="82">
        <v>90101604</v>
      </c>
      <c r="B889" s="69" t="str">
        <f t="shared" ca="1" si="40"/>
        <v>Servicios de cáterin en la obra o lugar de trabajo</v>
      </c>
      <c r="C889" s="82" t="s">
        <v>1449</v>
      </c>
      <c r="D889" s="82">
        <v>1</v>
      </c>
      <c r="E889" s="71">
        <v>5000</v>
      </c>
      <c r="F889" s="70">
        <f t="shared" ca="1" si="41"/>
        <v>5000</v>
      </c>
      <c r="G889" s="45"/>
      <c r="H889" s="45"/>
      <c r="I889" s="45"/>
      <c r="J889" s="45"/>
    </row>
    <row r="890" spans="1:10" ht="13.5" customHeight="1" x14ac:dyDescent="0.2">
      <c r="A890" s="82">
        <v>90101604</v>
      </c>
      <c r="B890" s="69" t="str">
        <f t="shared" ca="1" si="40"/>
        <v>Servicios de cáterin en la obra o lugar de trabajo</v>
      </c>
      <c r="C890" s="82" t="s">
        <v>1449</v>
      </c>
      <c r="D890" s="82">
        <v>1</v>
      </c>
      <c r="E890" s="71">
        <v>88000</v>
      </c>
      <c r="F890" s="70">
        <f t="shared" ca="1" si="41"/>
        <v>88000</v>
      </c>
      <c r="G890" s="45"/>
      <c r="H890" s="45"/>
      <c r="I890" s="45"/>
      <c r="J890" s="45"/>
    </row>
    <row r="891" spans="1:10" ht="13.5" customHeight="1" x14ac:dyDescent="0.2">
      <c r="A891" s="82">
        <v>90101604</v>
      </c>
      <c r="B891" s="69" t="str">
        <f t="shared" ca="1" si="40"/>
        <v>Servicios de cáterin en la obra o lugar de trabajo</v>
      </c>
      <c r="C891" s="82" t="s">
        <v>1449</v>
      </c>
      <c r="D891" s="82">
        <v>1</v>
      </c>
      <c r="E891" s="71">
        <v>262000</v>
      </c>
      <c r="F891" s="70">
        <f t="shared" ca="1" si="41"/>
        <v>262000</v>
      </c>
      <c r="G891" s="45"/>
      <c r="H891" s="45"/>
      <c r="I891" s="45"/>
      <c r="J891" s="45"/>
    </row>
    <row r="892" spans="1:10" ht="13.5" customHeight="1" x14ac:dyDescent="0.2">
      <c r="A892" s="82">
        <v>90101604</v>
      </c>
      <c r="B892" s="69" t="str">
        <f t="shared" ca="1" si="40"/>
        <v>Servicios de cáterin en la obra o lugar de trabajo</v>
      </c>
      <c r="C892" s="82" t="s">
        <v>1449</v>
      </c>
      <c r="D892" s="82">
        <v>1</v>
      </c>
      <c r="E892" s="71">
        <v>46000</v>
      </c>
      <c r="F892" s="70">
        <f t="shared" ca="1" si="41"/>
        <v>46000</v>
      </c>
      <c r="G892" s="45"/>
      <c r="H892" s="45"/>
      <c r="I892" s="45"/>
      <c r="J892" s="45"/>
    </row>
    <row r="893" spans="1:10" ht="13.5" customHeight="1" x14ac:dyDescent="0.2">
      <c r="A893" s="82">
        <v>90101604</v>
      </c>
      <c r="B893" s="69" t="str">
        <f t="shared" ca="1" si="40"/>
        <v>Servicios de cáterin en la obra o lugar de trabajo</v>
      </c>
      <c r="C893" s="82" t="s">
        <v>1449</v>
      </c>
      <c r="D893" s="82">
        <v>1</v>
      </c>
      <c r="E893" s="71">
        <v>60000</v>
      </c>
      <c r="F893" s="70">
        <f t="shared" ca="1" si="41"/>
        <v>60000</v>
      </c>
      <c r="G893" s="45"/>
      <c r="H893" s="45"/>
      <c r="I893" s="45"/>
      <c r="J893" s="45"/>
    </row>
    <row r="894" spans="1:10" ht="13.5" customHeight="1" x14ac:dyDescent="0.2">
      <c r="A894" s="82">
        <v>90101604</v>
      </c>
      <c r="B894" s="69" t="str">
        <f t="shared" ca="1" si="40"/>
        <v>Servicios de cáterin en la obra o lugar de trabajo</v>
      </c>
      <c r="C894" s="82" t="s">
        <v>1449</v>
      </c>
      <c r="D894" s="82">
        <v>1</v>
      </c>
      <c r="E894" s="71">
        <v>22000</v>
      </c>
      <c r="F894" s="70">
        <f t="shared" ca="1" si="41"/>
        <v>22000</v>
      </c>
      <c r="G894" s="45"/>
      <c r="H894" s="45"/>
      <c r="I894" s="45"/>
      <c r="J894" s="45"/>
    </row>
    <row r="895" spans="1:10" ht="14.1" customHeight="1" x14ac:dyDescent="0.2">
      <c r="A895" s="45"/>
      <c r="B895" s="45"/>
      <c r="C895" s="45"/>
      <c r="D895" s="45"/>
      <c r="E895" s="73" t="s">
        <v>12551</v>
      </c>
      <c r="F895" s="74">
        <f ca="1">SUM(Table349[MONTO TOTAL ESTIMADO])</f>
        <v>823250</v>
      </c>
      <c r="G895" s="45"/>
      <c r="H895" s="45" t="str">
        <f>C878</f>
        <v>Servicios</v>
      </c>
      <c r="I895" s="45" t="str">
        <f>E878</f>
        <v>No</v>
      </c>
      <c r="J895" s="45" t="str">
        <f>D878</f>
        <v>Compras Menores</v>
      </c>
    </row>
    <row r="896" spans="1:10" ht="14.1" customHeight="1" thickBot="1" x14ac:dyDescent="0.3"/>
    <row r="897" spans="1:10" ht="33.75" customHeight="1" thickBot="1" x14ac:dyDescent="0.25">
      <c r="A897" s="64" t="s">
        <v>16382</v>
      </c>
      <c r="B897" s="64" t="s">
        <v>161</v>
      </c>
      <c r="C897" s="64" t="s">
        <v>11725</v>
      </c>
      <c r="D897" s="64" t="s">
        <v>14378</v>
      </c>
      <c r="E897" s="64" t="s">
        <v>10962</v>
      </c>
      <c r="F897" s="64" t="s">
        <v>11095</v>
      </c>
      <c r="G897" s="45"/>
      <c r="H897" s="45"/>
      <c r="I897" s="45"/>
      <c r="J897" s="45"/>
    </row>
    <row r="898" spans="1:10" ht="14.1" customHeight="1" thickBot="1" x14ac:dyDescent="0.25">
      <c r="A898" s="66" t="s">
        <v>18854</v>
      </c>
      <c r="B898" s="66" t="s">
        <v>18855</v>
      </c>
      <c r="C898" s="66" t="s">
        <v>6799</v>
      </c>
      <c r="D898" s="66" t="s">
        <v>17483</v>
      </c>
      <c r="E898" s="66" t="s">
        <v>17854</v>
      </c>
      <c r="F898" s="66" t="s">
        <v>18834</v>
      </c>
      <c r="G898" s="45"/>
      <c r="H898" s="45"/>
      <c r="I898" s="45"/>
      <c r="J898" s="45"/>
    </row>
    <row r="899" spans="1:10" ht="14.1" customHeight="1" thickBot="1" x14ac:dyDescent="0.25">
      <c r="A899" s="93" t="s">
        <v>14828</v>
      </c>
      <c r="B899" s="67" t="s">
        <v>8529</v>
      </c>
      <c r="C899" s="76">
        <v>44775</v>
      </c>
      <c r="D899" s="93" t="s">
        <v>9386</v>
      </c>
      <c r="E899" s="67" t="s">
        <v>13094</v>
      </c>
      <c r="F899" s="81" t="s">
        <v>3081</v>
      </c>
      <c r="G899" s="45"/>
      <c r="H899" s="45"/>
      <c r="I899" s="45"/>
      <c r="J899" s="45"/>
    </row>
    <row r="900" spans="1:10" ht="14.1" customHeight="1" thickBot="1" x14ac:dyDescent="0.25">
      <c r="A900" s="94"/>
      <c r="B900" s="67" t="s">
        <v>1786</v>
      </c>
      <c r="C900" s="87">
        <f>IF(C899="","",IF(AND(MONTH(C899)&gt;=1,MONTH(C899)&lt;=3),1,IF(AND(MONTH(C899)&gt;=4,MONTH(C899)&lt;=6),2,IF(AND(MONTH(C899)&gt;=7,MONTH(C899)&lt;=9),3,4))))</f>
        <v>3</v>
      </c>
      <c r="D900" s="94"/>
      <c r="E900" s="67" t="s">
        <v>2418</v>
      </c>
      <c r="F900" s="81" t="s">
        <v>11112</v>
      </c>
      <c r="G900" s="45"/>
      <c r="H900" s="45"/>
      <c r="I900" s="45"/>
      <c r="J900" s="45"/>
    </row>
    <row r="901" spans="1:10" ht="14.1" customHeight="1" thickBot="1" x14ac:dyDescent="0.25">
      <c r="A901" s="94"/>
      <c r="B901" s="67" t="s">
        <v>12943</v>
      </c>
      <c r="C901" s="76">
        <v>44785</v>
      </c>
      <c r="D901" s="94"/>
      <c r="E901" s="67" t="s">
        <v>3074</v>
      </c>
      <c r="F901" s="81" t="s">
        <v>11112</v>
      </c>
      <c r="G901" s="45"/>
      <c r="H901" s="45"/>
      <c r="I901" s="45"/>
      <c r="J901" s="45"/>
    </row>
    <row r="902" spans="1:10" ht="14.1" customHeight="1" thickBot="1" x14ac:dyDescent="0.25">
      <c r="A902" s="94"/>
      <c r="B902" s="67" t="s">
        <v>1786</v>
      </c>
      <c r="C902" s="87">
        <f>IF(C901="","",IF(AND(MONTH(C901)&gt;=1,MONTH(C901)&lt;=3),1,IF(AND(MONTH(C901)&gt;=4,MONTH(C901)&lt;=6),2,IF(AND(MONTH(C901)&gt;=7,MONTH(C901)&lt;=9),3,4))))</f>
        <v>3</v>
      </c>
      <c r="D902" s="94"/>
      <c r="E902" s="67" t="s">
        <v>13193</v>
      </c>
      <c r="F902" s="81" t="s">
        <v>11112</v>
      </c>
      <c r="G902" s="45"/>
      <c r="H902" s="45"/>
      <c r="I902" s="45"/>
      <c r="J902" s="45"/>
    </row>
    <row r="903" spans="1:10" ht="14.1" customHeight="1" thickBot="1" x14ac:dyDescent="0.25">
      <c r="A903" s="45"/>
      <c r="B903" s="45"/>
      <c r="C903" s="45"/>
      <c r="D903" s="45"/>
      <c r="E903" s="45"/>
      <c r="F903" s="45"/>
      <c r="G903" s="45"/>
      <c r="H903" s="45"/>
      <c r="I903" s="45"/>
      <c r="J903" s="45"/>
    </row>
    <row r="904" spans="1:10" ht="14.1" customHeight="1" thickBot="1" x14ac:dyDescent="0.25">
      <c r="A904" s="72" t="s">
        <v>15735</v>
      </c>
      <c r="B904" s="72" t="s">
        <v>16146</v>
      </c>
      <c r="C904" s="72" t="s">
        <v>15641</v>
      </c>
      <c r="D904" s="72" t="s">
        <v>15251</v>
      </c>
      <c r="E904" s="72" t="s">
        <v>6933</v>
      </c>
      <c r="F904" s="72" t="s">
        <v>15280</v>
      </c>
      <c r="G904" s="45"/>
      <c r="H904" s="45"/>
      <c r="I904" s="45"/>
      <c r="J904" s="45"/>
    </row>
    <row r="905" spans="1:10" ht="13.5" customHeight="1" x14ac:dyDescent="0.2">
      <c r="A905" s="82">
        <v>90101604</v>
      </c>
      <c r="B905" s="69" t="str">
        <f t="shared" ref="B905:B914" ca="1" si="42">IFERROR(INDEX(UNSPSCDes,MATCH(INDIRECT(ADDRESS(ROW(),COLUMN()-1,4)),UNSPSCCode,0)),"")</f>
        <v>Servicios de cáterin en la obra o lugar de trabajo</v>
      </c>
      <c r="C905" s="82" t="s">
        <v>1449</v>
      </c>
      <c r="D905" s="82">
        <v>1</v>
      </c>
      <c r="E905" s="71">
        <v>72500</v>
      </c>
      <c r="F905" s="70">
        <f t="shared" ref="F905:F914" ca="1" si="43">INDIRECT(ADDRESS(ROW(),COLUMN()-2,4))*INDIRECT(ADDRESS(ROW(),COLUMN()-1,4))</f>
        <v>72500</v>
      </c>
      <c r="G905" s="45"/>
      <c r="H905" s="45"/>
      <c r="I905" s="45"/>
      <c r="J905" s="45"/>
    </row>
    <row r="906" spans="1:10" ht="13.5" customHeight="1" x14ac:dyDescent="0.2">
      <c r="A906" s="82">
        <v>90101604</v>
      </c>
      <c r="B906" s="69" t="str">
        <f t="shared" ca="1" si="42"/>
        <v>Servicios de cáterin en la obra o lugar de trabajo</v>
      </c>
      <c r="C906" s="82" t="s">
        <v>1449</v>
      </c>
      <c r="D906" s="82">
        <v>1</v>
      </c>
      <c r="E906" s="71">
        <v>91000</v>
      </c>
      <c r="F906" s="70">
        <f t="shared" ca="1" si="43"/>
        <v>91000</v>
      </c>
      <c r="G906" s="45"/>
      <c r="H906" s="45"/>
      <c r="I906" s="45"/>
      <c r="J906" s="45"/>
    </row>
    <row r="907" spans="1:10" ht="13.5" customHeight="1" x14ac:dyDescent="0.2">
      <c r="A907" s="82">
        <v>90101604</v>
      </c>
      <c r="B907" s="69" t="str">
        <f t="shared" ca="1" si="42"/>
        <v>Servicios de cáterin en la obra o lugar de trabajo</v>
      </c>
      <c r="C907" s="82" t="s">
        <v>1449</v>
      </c>
      <c r="D907" s="82">
        <v>1</v>
      </c>
      <c r="E907" s="71">
        <v>68750</v>
      </c>
      <c r="F907" s="70">
        <f t="shared" ca="1" si="43"/>
        <v>68750</v>
      </c>
      <c r="G907" s="45"/>
      <c r="H907" s="45"/>
      <c r="I907" s="45"/>
      <c r="J907" s="45"/>
    </row>
    <row r="908" spans="1:10" ht="13.5" customHeight="1" x14ac:dyDescent="0.2">
      <c r="A908" s="82">
        <v>90101604</v>
      </c>
      <c r="B908" s="69" t="str">
        <f t="shared" ca="1" si="42"/>
        <v>Servicios de cáterin en la obra o lugar de trabajo</v>
      </c>
      <c r="C908" s="82" t="s">
        <v>1449</v>
      </c>
      <c r="D908" s="82">
        <v>1</v>
      </c>
      <c r="E908" s="71">
        <v>108000</v>
      </c>
      <c r="F908" s="70">
        <f t="shared" ca="1" si="43"/>
        <v>108000</v>
      </c>
      <c r="G908" s="45"/>
      <c r="H908" s="45"/>
      <c r="I908" s="45"/>
      <c r="J908" s="45"/>
    </row>
    <row r="909" spans="1:10" ht="13.5" customHeight="1" x14ac:dyDescent="0.2">
      <c r="A909" s="82">
        <v>90101604</v>
      </c>
      <c r="B909" s="69" t="str">
        <f t="shared" ca="1" si="42"/>
        <v>Servicios de cáterin en la obra o lugar de trabajo</v>
      </c>
      <c r="C909" s="82" t="s">
        <v>1449</v>
      </c>
      <c r="D909" s="82">
        <v>1</v>
      </c>
      <c r="E909" s="71">
        <v>5000</v>
      </c>
      <c r="F909" s="70">
        <f t="shared" ca="1" si="43"/>
        <v>5000</v>
      </c>
      <c r="G909" s="45"/>
      <c r="H909" s="45"/>
      <c r="I909" s="45"/>
      <c r="J909" s="45"/>
    </row>
    <row r="910" spans="1:10" ht="13.5" customHeight="1" x14ac:dyDescent="0.2">
      <c r="A910" s="82">
        <v>90101604</v>
      </c>
      <c r="B910" s="69" t="str">
        <f t="shared" ca="1" si="42"/>
        <v>Servicios de cáterin en la obra o lugar de trabajo</v>
      </c>
      <c r="C910" s="82" t="s">
        <v>1449</v>
      </c>
      <c r="D910" s="82">
        <v>1</v>
      </c>
      <c r="E910" s="71">
        <v>88000</v>
      </c>
      <c r="F910" s="70">
        <f t="shared" ca="1" si="43"/>
        <v>88000</v>
      </c>
      <c r="G910" s="45"/>
      <c r="H910" s="45"/>
      <c r="I910" s="45"/>
      <c r="J910" s="45"/>
    </row>
    <row r="911" spans="1:10" ht="13.5" customHeight="1" x14ac:dyDescent="0.2">
      <c r="A911" s="82">
        <v>90101604</v>
      </c>
      <c r="B911" s="69" t="str">
        <f t="shared" ca="1" si="42"/>
        <v>Servicios de cáterin en la obra o lugar de trabajo</v>
      </c>
      <c r="C911" s="82" t="s">
        <v>1449</v>
      </c>
      <c r="D911" s="82">
        <v>1</v>
      </c>
      <c r="E911" s="71">
        <v>262000</v>
      </c>
      <c r="F911" s="70">
        <f t="shared" ca="1" si="43"/>
        <v>262000</v>
      </c>
      <c r="G911" s="45"/>
      <c r="H911" s="45"/>
      <c r="I911" s="45"/>
      <c r="J911" s="45"/>
    </row>
    <row r="912" spans="1:10" ht="13.5" customHeight="1" x14ac:dyDescent="0.2">
      <c r="A912" s="82">
        <v>90101604</v>
      </c>
      <c r="B912" s="69" t="str">
        <f t="shared" ca="1" si="42"/>
        <v>Servicios de cáterin en la obra o lugar de trabajo</v>
      </c>
      <c r="C912" s="82" t="s">
        <v>1449</v>
      </c>
      <c r="D912" s="82">
        <v>1</v>
      </c>
      <c r="E912" s="71">
        <v>46000</v>
      </c>
      <c r="F912" s="70">
        <f t="shared" ca="1" si="43"/>
        <v>46000</v>
      </c>
      <c r="G912" s="45"/>
      <c r="H912" s="45"/>
      <c r="I912" s="45"/>
      <c r="J912" s="45"/>
    </row>
    <row r="913" spans="1:10" ht="13.5" customHeight="1" x14ac:dyDescent="0.2">
      <c r="A913" s="82">
        <v>90101604</v>
      </c>
      <c r="B913" s="69" t="str">
        <f t="shared" ca="1" si="42"/>
        <v>Servicios de cáterin en la obra o lugar de trabajo</v>
      </c>
      <c r="C913" s="82" t="s">
        <v>1449</v>
      </c>
      <c r="D913" s="82">
        <v>1</v>
      </c>
      <c r="E913" s="71">
        <v>42000</v>
      </c>
      <c r="F913" s="70">
        <f t="shared" ca="1" si="43"/>
        <v>42000</v>
      </c>
      <c r="G913" s="45"/>
      <c r="H913" s="45"/>
      <c r="I913" s="45"/>
      <c r="J913" s="45"/>
    </row>
    <row r="914" spans="1:10" ht="13.5" customHeight="1" x14ac:dyDescent="0.2">
      <c r="A914" s="82">
        <v>90101604</v>
      </c>
      <c r="B914" s="69" t="str">
        <f t="shared" ca="1" si="42"/>
        <v>Servicios de cáterin en la obra o lugar de trabajo</v>
      </c>
      <c r="C914" s="82" t="s">
        <v>1449</v>
      </c>
      <c r="D914" s="82">
        <v>1</v>
      </c>
      <c r="E914" s="71">
        <v>22500</v>
      </c>
      <c r="F914" s="70">
        <f t="shared" ca="1" si="43"/>
        <v>22500</v>
      </c>
      <c r="G914" s="45"/>
      <c r="H914" s="45"/>
      <c r="I914" s="45"/>
      <c r="J914" s="45"/>
    </row>
    <row r="915" spans="1:10" ht="14.1" customHeight="1" x14ac:dyDescent="0.2">
      <c r="A915" s="45"/>
      <c r="B915" s="45"/>
      <c r="C915" s="45"/>
      <c r="D915" s="45"/>
      <c r="E915" s="73" t="s">
        <v>12551</v>
      </c>
      <c r="F915" s="74">
        <f ca="1">SUM(Table350[MONTO TOTAL ESTIMADO])</f>
        <v>805750</v>
      </c>
      <c r="G915" s="45"/>
      <c r="H915" s="45" t="str">
        <f>C898</f>
        <v>Servicios</v>
      </c>
      <c r="I915" s="45" t="str">
        <f>E898</f>
        <v>No</v>
      </c>
      <c r="J915" s="45" t="str">
        <f>D898</f>
        <v>Compras Menores</v>
      </c>
    </row>
    <row r="916" spans="1:10" ht="14.1" customHeight="1" thickBot="1" x14ac:dyDescent="0.3"/>
    <row r="917" spans="1:10" ht="33.75" customHeight="1" thickBot="1" x14ac:dyDescent="0.25">
      <c r="A917" s="64" t="s">
        <v>16382</v>
      </c>
      <c r="B917" s="64" t="s">
        <v>161</v>
      </c>
      <c r="C917" s="64" t="s">
        <v>11725</v>
      </c>
      <c r="D917" s="64" t="s">
        <v>14378</v>
      </c>
      <c r="E917" s="64" t="s">
        <v>10962</v>
      </c>
      <c r="F917" s="64" t="s">
        <v>11095</v>
      </c>
      <c r="G917" s="45"/>
      <c r="H917" s="45"/>
      <c r="I917" s="45"/>
      <c r="J917" s="45"/>
    </row>
    <row r="918" spans="1:10" ht="14.1" customHeight="1" thickBot="1" x14ac:dyDescent="0.25">
      <c r="A918" s="66" t="s">
        <v>18854</v>
      </c>
      <c r="B918" s="66" t="s">
        <v>18855</v>
      </c>
      <c r="C918" s="66" t="s">
        <v>6799</v>
      </c>
      <c r="D918" s="66" t="s">
        <v>17483</v>
      </c>
      <c r="E918" s="66" t="s">
        <v>17854</v>
      </c>
      <c r="F918" s="66" t="s">
        <v>18834</v>
      </c>
      <c r="G918" s="45"/>
      <c r="H918" s="45"/>
      <c r="I918" s="45"/>
      <c r="J918" s="45"/>
    </row>
    <row r="919" spans="1:10" ht="14.1" customHeight="1" thickBot="1" x14ac:dyDescent="0.25">
      <c r="A919" s="93" t="s">
        <v>14828</v>
      </c>
      <c r="B919" s="67" t="s">
        <v>8529</v>
      </c>
      <c r="C919" s="76">
        <v>44867</v>
      </c>
      <c r="D919" s="93" t="s">
        <v>9386</v>
      </c>
      <c r="E919" s="67" t="s">
        <v>13094</v>
      </c>
      <c r="F919" s="81" t="s">
        <v>3081</v>
      </c>
      <c r="G919" s="45"/>
      <c r="H919" s="45"/>
      <c r="I919" s="45"/>
      <c r="J919" s="45"/>
    </row>
    <row r="920" spans="1:10" ht="14.1" customHeight="1" thickBot="1" x14ac:dyDescent="0.25">
      <c r="A920" s="94"/>
      <c r="B920" s="67" t="s">
        <v>1786</v>
      </c>
      <c r="C920" s="87">
        <f>IF(C919="","",IF(AND(MONTH(C919)&gt;=1,MONTH(C919)&lt;=3),1,IF(AND(MONTH(C919)&gt;=4,MONTH(C919)&lt;=6),2,IF(AND(MONTH(C919)&gt;=7,MONTH(C919)&lt;=9),3,4))))</f>
        <v>4</v>
      </c>
      <c r="D920" s="94"/>
      <c r="E920" s="67" t="s">
        <v>2418</v>
      </c>
      <c r="F920" s="81" t="s">
        <v>11112</v>
      </c>
      <c r="G920" s="45"/>
      <c r="H920" s="45"/>
      <c r="I920" s="45"/>
      <c r="J920" s="45"/>
    </row>
    <row r="921" spans="1:10" ht="14.1" customHeight="1" thickBot="1" x14ac:dyDescent="0.25">
      <c r="A921" s="94"/>
      <c r="B921" s="67" t="s">
        <v>12943</v>
      </c>
      <c r="C921" s="76">
        <v>44875</v>
      </c>
      <c r="D921" s="94"/>
      <c r="E921" s="67" t="s">
        <v>3074</v>
      </c>
      <c r="F921" s="81" t="s">
        <v>11112</v>
      </c>
      <c r="G921" s="45"/>
      <c r="H921" s="45"/>
      <c r="I921" s="45"/>
      <c r="J921" s="45"/>
    </row>
    <row r="922" spans="1:10" ht="14.1" customHeight="1" thickBot="1" x14ac:dyDescent="0.25">
      <c r="A922" s="94"/>
      <c r="B922" s="67" t="s">
        <v>1786</v>
      </c>
      <c r="C922" s="87">
        <f>IF(C921="","",IF(AND(MONTH(C921)&gt;=1,MONTH(C921)&lt;=3),1,IF(AND(MONTH(C921)&gt;=4,MONTH(C921)&lt;=6),2,IF(AND(MONTH(C921)&gt;=7,MONTH(C921)&lt;=9),3,4))))</f>
        <v>4</v>
      </c>
      <c r="D922" s="94"/>
      <c r="E922" s="67" t="s">
        <v>13193</v>
      </c>
      <c r="F922" s="81" t="s">
        <v>11112</v>
      </c>
      <c r="G922" s="45"/>
      <c r="H922" s="45"/>
      <c r="I922" s="45"/>
      <c r="J922" s="45"/>
    </row>
    <row r="923" spans="1:10" ht="14.1" customHeight="1" thickBot="1" x14ac:dyDescent="0.25">
      <c r="A923" s="45"/>
      <c r="B923" s="45"/>
      <c r="C923" s="45"/>
      <c r="D923" s="45"/>
      <c r="E923" s="45"/>
      <c r="F923" s="45"/>
      <c r="G923" s="45"/>
      <c r="H923" s="45"/>
      <c r="I923" s="45"/>
      <c r="J923" s="45"/>
    </row>
    <row r="924" spans="1:10" ht="14.1" customHeight="1" thickBot="1" x14ac:dyDescent="0.25">
      <c r="A924" s="72" t="s">
        <v>15735</v>
      </c>
      <c r="B924" s="72" t="s">
        <v>16146</v>
      </c>
      <c r="C924" s="72" t="s">
        <v>15641</v>
      </c>
      <c r="D924" s="72" t="s">
        <v>15251</v>
      </c>
      <c r="E924" s="72" t="s">
        <v>6933</v>
      </c>
      <c r="F924" s="72" t="s">
        <v>15280</v>
      </c>
      <c r="G924" s="45"/>
      <c r="H924" s="45"/>
      <c r="I924" s="45"/>
      <c r="J924" s="45"/>
    </row>
    <row r="925" spans="1:10" ht="14.1" customHeight="1" x14ac:dyDescent="0.2">
      <c r="A925" s="82">
        <v>90101604</v>
      </c>
      <c r="B925" s="69" t="str">
        <f t="shared" ref="B925:B934" ca="1" si="44">IFERROR(INDEX(UNSPSCDes,MATCH(INDIRECT(ADDRESS(ROW(),COLUMN()-1,4)),UNSPSCCode,0)),"")</f>
        <v>Servicios de cáterin en la obra o lugar de trabajo</v>
      </c>
      <c r="C925" s="82" t="s">
        <v>1449</v>
      </c>
      <c r="D925" s="82">
        <v>1</v>
      </c>
      <c r="E925" s="71">
        <v>41000</v>
      </c>
      <c r="F925" s="70">
        <f t="shared" ref="F925:F934" ca="1" si="45">INDIRECT(ADDRESS(ROW(),COLUMN()-2,4))*INDIRECT(ADDRESS(ROW(),COLUMN()-1,4))</f>
        <v>41000</v>
      </c>
      <c r="G925" s="45"/>
      <c r="H925" s="45"/>
      <c r="I925" s="45"/>
      <c r="J925" s="45"/>
    </row>
    <row r="926" spans="1:10" ht="13.5" customHeight="1" x14ac:dyDescent="0.2">
      <c r="A926" s="82">
        <v>90101604</v>
      </c>
      <c r="B926" s="69" t="str">
        <f t="shared" ca="1" si="44"/>
        <v>Servicios de cáterin en la obra o lugar de trabajo</v>
      </c>
      <c r="C926" s="82" t="s">
        <v>1449</v>
      </c>
      <c r="D926" s="82">
        <v>1</v>
      </c>
      <c r="E926" s="71">
        <v>35000</v>
      </c>
      <c r="F926" s="70">
        <f t="shared" ca="1" si="45"/>
        <v>35000</v>
      </c>
      <c r="G926" s="45"/>
      <c r="H926" s="45"/>
      <c r="I926" s="45"/>
      <c r="J926" s="45"/>
    </row>
    <row r="927" spans="1:10" ht="13.5" customHeight="1" x14ac:dyDescent="0.2">
      <c r="A927" s="82">
        <v>90101604</v>
      </c>
      <c r="B927" s="69" t="str">
        <f t="shared" ca="1" si="44"/>
        <v>Servicios de cáterin en la obra o lugar de trabajo</v>
      </c>
      <c r="C927" s="82" t="s">
        <v>1449</v>
      </c>
      <c r="D927" s="82">
        <v>1</v>
      </c>
      <c r="E927" s="71">
        <v>68400</v>
      </c>
      <c r="F927" s="70">
        <f t="shared" ca="1" si="45"/>
        <v>68400</v>
      </c>
      <c r="G927" s="45"/>
      <c r="H927" s="45"/>
      <c r="I927" s="45"/>
      <c r="J927" s="45"/>
    </row>
    <row r="928" spans="1:10" ht="13.5" customHeight="1" x14ac:dyDescent="0.2">
      <c r="A928" s="82">
        <v>90101604</v>
      </c>
      <c r="B928" s="69" t="str">
        <f t="shared" ca="1" si="44"/>
        <v>Servicios de cáterin en la obra o lugar de trabajo</v>
      </c>
      <c r="C928" s="82" t="s">
        <v>1449</v>
      </c>
      <c r="D928" s="82">
        <v>1</v>
      </c>
      <c r="E928" s="71">
        <v>45000</v>
      </c>
      <c r="F928" s="70">
        <f t="shared" ca="1" si="45"/>
        <v>45000</v>
      </c>
      <c r="G928" s="45"/>
      <c r="H928" s="45"/>
      <c r="I928" s="45"/>
      <c r="J928" s="45"/>
    </row>
    <row r="929" spans="1:10" ht="13.5" customHeight="1" x14ac:dyDescent="0.2">
      <c r="A929" s="82">
        <v>90101604</v>
      </c>
      <c r="B929" s="69" t="str">
        <f t="shared" ca="1" si="44"/>
        <v>Servicios de cáterin en la obra o lugar de trabajo</v>
      </c>
      <c r="C929" s="82" t="s">
        <v>1449</v>
      </c>
      <c r="D929" s="82">
        <v>1</v>
      </c>
      <c r="E929" s="71">
        <v>15000</v>
      </c>
      <c r="F929" s="70">
        <f t="shared" ca="1" si="45"/>
        <v>15000</v>
      </c>
      <c r="G929" s="45"/>
      <c r="H929" s="45"/>
      <c r="I929" s="45"/>
      <c r="J929" s="45"/>
    </row>
    <row r="930" spans="1:10" ht="13.5" customHeight="1" x14ac:dyDescent="0.2">
      <c r="A930" s="82">
        <v>90101604</v>
      </c>
      <c r="B930" s="69" t="str">
        <f t="shared" ca="1" si="44"/>
        <v>Servicios de cáterin en la obra o lugar de trabajo</v>
      </c>
      <c r="C930" s="82" t="s">
        <v>1449</v>
      </c>
      <c r="D930" s="82">
        <v>1</v>
      </c>
      <c r="E930" s="71">
        <v>88000</v>
      </c>
      <c r="F930" s="70">
        <f t="shared" ca="1" si="45"/>
        <v>88000</v>
      </c>
      <c r="G930" s="45"/>
      <c r="H930" s="45"/>
      <c r="I930" s="45"/>
      <c r="J930" s="45"/>
    </row>
    <row r="931" spans="1:10" ht="13.5" customHeight="1" x14ac:dyDescent="0.2">
      <c r="A931" s="82">
        <v>90101604</v>
      </c>
      <c r="B931" s="69" t="str">
        <f t="shared" ca="1" si="44"/>
        <v>Servicios de cáterin en la obra o lugar de trabajo</v>
      </c>
      <c r="C931" s="82" t="s">
        <v>1449</v>
      </c>
      <c r="D931" s="82">
        <v>1</v>
      </c>
      <c r="E931" s="71">
        <v>262000</v>
      </c>
      <c r="F931" s="70">
        <f t="shared" ca="1" si="45"/>
        <v>262000</v>
      </c>
      <c r="G931" s="45"/>
      <c r="H931" s="45"/>
      <c r="I931" s="45"/>
      <c r="J931" s="45"/>
    </row>
    <row r="932" spans="1:10" ht="13.5" customHeight="1" x14ac:dyDescent="0.2">
      <c r="A932" s="82">
        <v>90101604</v>
      </c>
      <c r="B932" s="69" t="str">
        <f t="shared" ca="1" si="44"/>
        <v>Servicios de cáterin en la obra o lugar de trabajo</v>
      </c>
      <c r="C932" s="82" t="s">
        <v>1449</v>
      </c>
      <c r="D932" s="82">
        <v>1</v>
      </c>
      <c r="E932" s="71">
        <v>51000</v>
      </c>
      <c r="F932" s="70">
        <f t="shared" ca="1" si="45"/>
        <v>51000</v>
      </c>
      <c r="G932" s="45"/>
      <c r="H932" s="45"/>
      <c r="I932" s="45"/>
      <c r="J932" s="45"/>
    </row>
    <row r="933" spans="1:10" ht="13.5" customHeight="1" x14ac:dyDescent="0.2">
      <c r="A933" s="82">
        <v>90101604</v>
      </c>
      <c r="B933" s="69" t="str">
        <f t="shared" ca="1" si="44"/>
        <v>Servicios de cáterin en la obra o lugar de trabajo</v>
      </c>
      <c r="C933" s="82" t="s">
        <v>1449</v>
      </c>
      <c r="D933" s="82">
        <v>1</v>
      </c>
      <c r="E933" s="71">
        <v>52000</v>
      </c>
      <c r="F933" s="70">
        <f t="shared" ca="1" si="45"/>
        <v>52000</v>
      </c>
      <c r="G933" s="45"/>
      <c r="H933" s="45"/>
      <c r="I933" s="45"/>
      <c r="J933" s="45"/>
    </row>
    <row r="934" spans="1:10" ht="13.5" customHeight="1" x14ac:dyDescent="0.2">
      <c r="A934" s="82">
        <v>90101604</v>
      </c>
      <c r="B934" s="69" t="str">
        <f t="shared" ca="1" si="44"/>
        <v>Servicios de cáterin en la obra o lugar de trabajo</v>
      </c>
      <c r="C934" s="82" t="s">
        <v>1449</v>
      </c>
      <c r="D934" s="82">
        <v>1</v>
      </c>
      <c r="E934" s="71">
        <v>27000</v>
      </c>
      <c r="F934" s="70">
        <f t="shared" ca="1" si="45"/>
        <v>27000</v>
      </c>
      <c r="G934" s="45"/>
      <c r="H934" s="45"/>
      <c r="I934" s="45"/>
      <c r="J934" s="45"/>
    </row>
    <row r="935" spans="1:10" ht="14.1" customHeight="1" x14ac:dyDescent="0.2">
      <c r="A935" s="45"/>
      <c r="B935" s="45"/>
      <c r="C935" s="45"/>
      <c r="D935" s="45"/>
      <c r="E935" s="73" t="s">
        <v>12551</v>
      </c>
      <c r="F935" s="74">
        <f ca="1">SUM(Table351[MONTO TOTAL ESTIMADO])</f>
        <v>684400</v>
      </c>
      <c r="G935" s="45"/>
      <c r="H935" s="45" t="str">
        <f>C918</f>
        <v>Servicios</v>
      </c>
      <c r="I935" s="45" t="str">
        <f>E918</f>
        <v>No</v>
      </c>
      <c r="J935" s="45" t="str">
        <f>D918</f>
        <v>Compras Menores</v>
      </c>
    </row>
    <row r="936" spans="1:10" ht="14.1" customHeight="1" thickBot="1" x14ac:dyDescent="0.3"/>
    <row r="937" spans="1:10" ht="33.75" customHeight="1" thickBot="1" x14ac:dyDescent="0.25">
      <c r="A937" s="64" t="s">
        <v>16382</v>
      </c>
      <c r="B937" s="64" t="s">
        <v>161</v>
      </c>
      <c r="C937" s="64" t="s">
        <v>11725</v>
      </c>
      <c r="D937" s="64" t="s">
        <v>14378</v>
      </c>
      <c r="E937" s="64" t="s">
        <v>10962</v>
      </c>
      <c r="F937" s="64" t="s">
        <v>11095</v>
      </c>
      <c r="G937" s="45"/>
      <c r="H937" s="45"/>
      <c r="I937" s="45"/>
      <c r="J937" s="45"/>
    </row>
    <row r="938" spans="1:10" ht="13.5" customHeight="1" thickBot="1" x14ac:dyDescent="0.25">
      <c r="A938" s="66" t="s">
        <v>18857</v>
      </c>
      <c r="B938" s="66" t="s">
        <v>18858</v>
      </c>
      <c r="C938" s="66" t="s">
        <v>6799</v>
      </c>
      <c r="D938" s="66" t="s">
        <v>17483</v>
      </c>
      <c r="E938" s="66" t="s">
        <v>8855</v>
      </c>
      <c r="F938" s="66" t="s">
        <v>18834</v>
      </c>
      <c r="G938" s="45"/>
      <c r="H938" s="45"/>
      <c r="I938" s="45"/>
      <c r="J938" s="45"/>
    </row>
    <row r="939" spans="1:10" ht="14.1" customHeight="1" thickBot="1" x14ac:dyDescent="0.25">
      <c r="A939" s="93" t="s">
        <v>14828</v>
      </c>
      <c r="B939" s="67" t="s">
        <v>8529</v>
      </c>
      <c r="C939" s="76">
        <v>44594</v>
      </c>
      <c r="D939" s="93" t="s">
        <v>9386</v>
      </c>
      <c r="E939" s="67" t="s">
        <v>13094</v>
      </c>
      <c r="F939" s="81" t="s">
        <v>3081</v>
      </c>
      <c r="G939" s="45"/>
      <c r="H939" s="45"/>
      <c r="I939" s="45"/>
      <c r="J939" s="45"/>
    </row>
    <row r="940" spans="1:10" ht="14.1" customHeight="1" thickBot="1" x14ac:dyDescent="0.25">
      <c r="A940" s="94"/>
      <c r="B940" s="67" t="s">
        <v>1786</v>
      </c>
      <c r="C940" s="87">
        <f>IF(C939="","",IF(AND(MONTH(C939)&gt;=1,MONTH(C939)&lt;=3),1,IF(AND(MONTH(C939)&gt;=4,MONTH(C939)&lt;=6),2,IF(AND(MONTH(C939)&gt;=7,MONTH(C939)&lt;=9),3,4))))</f>
        <v>1</v>
      </c>
      <c r="D940" s="94"/>
      <c r="E940" s="67" t="s">
        <v>2418</v>
      </c>
      <c r="F940" s="81" t="s">
        <v>11112</v>
      </c>
      <c r="G940" s="45"/>
      <c r="H940" s="45"/>
      <c r="I940" s="45"/>
      <c r="J940" s="45"/>
    </row>
    <row r="941" spans="1:10" ht="14.1" customHeight="1" thickBot="1" x14ac:dyDescent="0.25">
      <c r="A941" s="94"/>
      <c r="B941" s="67" t="s">
        <v>12943</v>
      </c>
      <c r="C941" s="76">
        <v>44602</v>
      </c>
      <c r="D941" s="94"/>
      <c r="E941" s="67" t="s">
        <v>3074</v>
      </c>
      <c r="F941" s="81" t="s">
        <v>11112</v>
      </c>
      <c r="G941" s="45"/>
      <c r="H941" s="45"/>
      <c r="I941" s="45"/>
      <c r="J941" s="45"/>
    </row>
    <row r="942" spans="1:10" ht="14.1" customHeight="1" thickBot="1" x14ac:dyDescent="0.25">
      <c r="A942" s="94"/>
      <c r="B942" s="67" t="s">
        <v>1786</v>
      </c>
      <c r="C942" s="87">
        <f>IF(C941="","",IF(AND(MONTH(C941)&gt;=1,MONTH(C941)&lt;=3),1,IF(AND(MONTH(C941)&gt;=4,MONTH(C941)&lt;=6),2,IF(AND(MONTH(C941)&gt;=7,MONTH(C941)&lt;=9),3,4))))</f>
        <v>1</v>
      </c>
      <c r="D942" s="94"/>
      <c r="E942" s="67" t="s">
        <v>13193</v>
      </c>
      <c r="F942" s="81" t="s">
        <v>11112</v>
      </c>
      <c r="G942" s="45"/>
      <c r="H942" s="45"/>
      <c r="I942" s="45"/>
      <c r="J942" s="45"/>
    </row>
    <row r="943" spans="1:10" ht="14.1" customHeight="1" thickBot="1" x14ac:dyDescent="0.25">
      <c r="A943" s="45"/>
      <c r="B943" s="45"/>
      <c r="C943" s="45"/>
      <c r="D943" s="45"/>
      <c r="E943" s="45"/>
      <c r="F943" s="45"/>
      <c r="G943" s="45"/>
      <c r="H943" s="45"/>
      <c r="I943" s="45"/>
      <c r="J943" s="45"/>
    </row>
    <row r="944" spans="1:10" ht="14.1" customHeight="1" thickBot="1" x14ac:dyDescent="0.25">
      <c r="A944" s="72" t="s">
        <v>15735</v>
      </c>
      <c r="B944" s="72" t="s">
        <v>16146</v>
      </c>
      <c r="C944" s="72" t="s">
        <v>15641</v>
      </c>
      <c r="D944" s="72" t="s">
        <v>15251</v>
      </c>
      <c r="E944" s="72" t="s">
        <v>6933</v>
      </c>
      <c r="F944" s="72" t="s">
        <v>15280</v>
      </c>
      <c r="G944" s="45"/>
      <c r="H944" s="45"/>
      <c r="I944" s="45"/>
      <c r="J944" s="45"/>
    </row>
    <row r="945" spans="1:10" ht="13.5" customHeight="1" x14ac:dyDescent="0.2">
      <c r="A945" s="82">
        <v>90101603</v>
      </c>
      <c r="B945" s="69" t="str">
        <f t="shared" ref="B945:B952" ca="1" si="46">IFERROR(INDEX(UNSPSCDes,MATCH(INDIRECT(ADDRESS(ROW(),COLUMN()-1,4)),UNSPSCCode,0)),"")</f>
        <v>Servicios de cáterin</v>
      </c>
      <c r="C945" s="82" t="s">
        <v>1449</v>
      </c>
      <c r="D945" s="82">
        <v>1</v>
      </c>
      <c r="E945" s="71">
        <v>68750</v>
      </c>
      <c r="F945" s="70">
        <f t="shared" ref="F945:F952" ca="1" si="47">INDIRECT(ADDRESS(ROW(),COLUMN()-2,4))*INDIRECT(ADDRESS(ROW(),COLUMN()-1,4))</f>
        <v>68750</v>
      </c>
      <c r="G945" s="45"/>
      <c r="H945" s="45"/>
      <c r="I945" s="45"/>
      <c r="J945" s="45"/>
    </row>
    <row r="946" spans="1:10" ht="13.5" customHeight="1" x14ac:dyDescent="0.2">
      <c r="A946" s="82">
        <v>90101603</v>
      </c>
      <c r="B946" s="69" t="str">
        <f t="shared" ca="1" si="46"/>
        <v>Servicios de cáterin</v>
      </c>
      <c r="C946" s="82" t="s">
        <v>1449</v>
      </c>
      <c r="D946" s="82">
        <v>1</v>
      </c>
      <c r="E946" s="71">
        <v>5000</v>
      </c>
      <c r="F946" s="70">
        <f t="shared" ca="1" si="47"/>
        <v>5000</v>
      </c>
      <c r="G946" s="45"/>
      <c r="H946" s="45"/>
      <c r="I946" s="45"/>
      <c r="J946" s="45"/>
    </row>
    <row r="947" spans="1:10" ht="13.5" customHeight="1" x14ac:dyDescent="0.2">
      <c r="A947" s="82">
        <v>90101603</v>
      </c>
      <c r="B947" s="69" t="str">
        <f t="shared" ca="1" si="46"/>
        <v>Servicios de cáterin</v>
      </c>
      <c r="C947" s="82" t="s">
        <v>1449</v>
      </c>
      <c r="D947" s="82">
        <v>1</v>
      </c>
      <c r="E947" s="71">
        <v>10000</v>
      </c>
      <c r="F947" s="70">
        <f t="shared" ca="1" si="47"/>
        <v>10000</v>
      </c>
      <c r="G947" s="45"/>
      <c r="H947" s="45"/>
      <c r="I947" s="45"/>
      <c r="J947" s="45"/>
    </row>
    <row r="948" spans="1:10" ht="13.5" customHeight="1" x14ac:dyDescent="0.2">
      <c r="A948" s="82">
        <v>90101603</v>
      </c>
      <c r="B948" s="69" t="str">
        <f t="shared" ca="1" si="46"/>
        <v>Servicios de cáterin</v>
      </c>
      <c r="C948" s="82" t="s">
        <v>1449</v>
      </c>
      <c r="D948" s="82">
        <v>1</v>
      </c>
      <c r="E948" s="71">
        <v>15000</v>
      </c>
      <c r="F948" s="70">
        <f t="shared" ca="1" si="47"/>
        <v>15000</v>
      </c>
      <c r="G948" s="45"/>
      <c r="H948" s="45"/>
      <c r="I948" s="45"/>
      <c r="J948" s="45"/>
    </row>
    <row r="949" spans="1:10" ht="13.5" customHeight="1" x14ac:dyDescent="0.2">
      <c r="A949" s="82">
        <v>90101603</v>
      </c>
      <c r="B949" s="69" t="str">
        <f t="shared" ca="1" si="46"/>
        <v>Servicios de cáterin</v>
      </c>
      <c r="C949" s="82" t="s">
        <v>1449</v>
      </c>
      <c r="D949" s="82">
        <v>1</v>
      </c>
      <c r="E949" s="71">
        <v>60000</v>
      </c>
      <c r="F949" s="70">
        <f t="shared" ca="1" si="47"/>
        <v>60000</v>
      </c>
      <c r="G949" s="45"/>
      <c r="H949" s="45"/>
      <c r="I949" s="45"/>
      <c r="J949" s="45"/>
    </row>
    <row r="950" spans="1:10" ht="13.5" customHeight="1" x14ac:dyDescent="0.2">
      <c r="A950" s="82">
        <v>90101603</v>
      </c>
      <c r="B950" s="69" t="str">
        <f t="shared" ca="1" si="46"/>
        <v>Servicios de cáterin</v>
      </c>
      <c r="C950" s="82" t="s">
        <v>1449</v>
      </c>
      <c r="D950" s="82">
        <v>1</v>
      </c>
      <c r="E950" s="71">
        <v>22000</v>
      </c>
      <c r="F950" s="70">
        <f t="shared" ca="1" si="47"/>
        <v>22000</v>
      </c>
      <c r="G950" s="45"/>
      <c r="H950" s="45"/>
      <c r="I950" s="45"/>
      <c r="J950" s="45"/>
    </row>
    <row r="951" spans="1:10" ht="13.5" customHeight="1" x14ac:dyDescent="0.2">
      <c r="A951" s="82">
        <v>90101603</v>
      </c>
      <c r="B951" s="69" t="str">
        <f t="shared" ca="1" si="46"/>
        <v>Servicios de cáterin</v>
      </c>
      <c r="C951" s="82" t="s">
        <v>1449</v>
      </c>
      <c r="D951" s="82">
        <v>1</v>
      </c>
      <c r="E951" s="71">
        <v>35000</v>
      </c>
      <c r="F951" s="70">
        <f t="shared" ca="1" si="47"/>
        <v>35000</v>
      </c>
      <c r="G951" s="45"/>
      <c r="H951" s="45"/>
      <c r="I951" s="45"/>
      <c r="J951" s="45"/>
    </row>
    <row r="952" spans="1:10" ht="13.5" customHeight="1" x14ac:dyDescent="0.2">
      <c r="A952" s="82">
        <v>90101603</v>
      </c>
      <c r="B952" s="69" t="str">
        <f t="shared" ca="1" si="46"/>
        <v>Servicios de cáterin</v>
      </c>
      <c r="C952" s="82" t="s">
        <v>1449</v>
      </c>
      <c r="D952" s="82">
        <v>1</v>
      </c>
      <c r="E952" s="71">
        <v>17000</v>
      </c>
      <c r="F952" s="70">
        <f t="shared" ca="1" si="47"/>
        <v>17000</v>
      </c>
      <c r="G952" s="45"/>
      <c r="H952" s="45"/>
      <c r="I952" s="45"/>
      <c r="J952" s="45"/>
    </row>
    <row r="953" spans="1:10" ht="14.1" customHeight="1" x14ac:dyDescent="0.2">
      <c r="A953" s="45"/>
      <c r="B953" s="45"/>
      <c r="C953" s="45"/>
      <c r="D953" s="45"/>
      <c r="E953" s="73" t="s">
        <v>12551</v>
      </c>
      <c r="F953" s="74">
        <f ca="1">SUM(Table352[MONTO TOTAL ESTIMADO])</f>
        <v>232750</v>
      </c>
      <c r="G953" s="45"/>
      <c r="H953" s="45" t="str">
        <f>C938</f>
        <v>Servicios</v>
      </c>
      <c r="I953" s="45" t="str">
        <f>E938</f>
        <v>Sí</v>
      </c>
      <c r="J953" s="45" t="str">
        <f>D938</f>
        <v>Compras Menores</v>
      </c>
    </row>
    <row r="954" spans="1:10" ht="14.1" customHeight="1" thickBot="1" x14ac:dyDescent="0.3"/>
    <row r="955" spans="1:10" ht="33.75" customHeight="1" thickBot="1" x14ac:dyDescent="0.25">
      <c r="A955" s="64" t="s">
        <v>16382</v>
      </c>
      <c r="B955" s="64" t="s">
        <v>161</v>
      </c>
      <c r="C955" s="64" t="s">
        <v>11725</v>
      </c>
      <c r="D955" s="64" t="s">
        <v>14378</v>
      </c>
      <c r="E955" s="64" t="s">
        <v>10962</v>
      </c>
      <c r="F955" s="64" t="s">
        <v>11095</v>
      </c>
      <c r="G955" s="45"/>
      <c r="H955" s="45"/>
      <c r="I955" s="45"/>
      <c r="J955" s="45"/>
    </row>
    <row r="956" spans="1:10" ht="14.1" customHeight="1" thickBot="1" x14ac:dyDescent="0.25">
      <c r="A956" s="66" t="s">
        <v>18857</v>
      </c>
      <c r="B956" s="66" t="s">
        <v>18858</v>
      </c>
      <c r="C956" s="66" t="s">
        <v>6799</v>
      </c>
      <c r="D956" s="66" t="s">
        <v>17483</v>
      </c>
      <c r="E956" s="66" t="s">
        <v>17854</v>
      </c>
      <c r="F956" s="66" t="s">
        <v>18834</v>
      </c>
      <c r="G956" s="45"/>
      <c r="H956" s="45"/>
      <c r="I956" s="45"/>
      <c r="J956" s="45"/>
    </row>
    <row r="957" spans="1:10" ht="14.1" customHeight="1" thickBot="1" x14ac:dyDescent="0.25">
      <c r="A957" s="93" t="s">
        <v>14828</v>
      </c>
      <c r="B957" s="67" t="s">
        <v>8529</v>
      </c>
      <c r="C957" s="76">
        <v>44683</v>
      </c>
      <c r="D957" s="93" t="s">
        <v>9386</v>
      </c>
      <c r="E957" s="67" t="s">
        <v>13094</v>
      </c>
      <c r="F957" s="81" t="s">
        <v>3081</v>
      </c>
      <c r="G957" s="45"/>
      <c r="H957" s="45"/>
      <c r="I957" s="45"/>
      <c r="J957" s="45"/>
    </row>
    <row r="958" spans="1:10" ht="14.1" customHeight="1" thickBot="1" x14ac:dyDescent="0.25">
      <c r="A958" s="94"/>
      <c r="B958" s="67" t="s">
        <v>1786</v>
      </c>
      <c r="C958" s="87">
        <f>IF(C957="","",IF(AND(MONTH(C957)&gt;=1,MONTH(C957)&lt;=3),1,IF(AND(MONTH(C957)&gt;=4,MONTH(C957)&lt;=6),2,IF(AND(MONTH(C957)&gt;=7,MONTH(C957)&lt;=9),3,4))))</f>
        <v>2</v>
      </c>
      <c r="D958" s="94"/>
      <c r="E958" s="67" t="s">
        <v>2418</v>
      </c>
      <c r="F958" s="81" t="s">
        <v>11112</v>
      </c>
      <c r="G958" s="45"/>
      <c r="H958" s="45"/>
      <c r="I958" s="45"/>
      <c r="J958" s="45"/>
    </row>
    <row r="959" spans="1:10" ht="14.1" customHeight="1" thickBot="1" x14ac:dyDescent="0.25">
      <c r="A959" s="94"/>
      <c r="B959" s="67" t="s">
        <v>12943</v>
      </c>
      <c r="C959" s="76">
        <v>44690</v>
      </c>
      <c r="D959" s="94"/>
      <c r="E959" s="67" t="s">
        <v>3074</v>
      </c>
      <c r="F959" s="81" t="s">
        <v>11112</v>
      </c>
      <c r="G959" s="45"/>
      <c r="H959" s="45"/>
      <c r="I959" s="45"/>
      <c r="J959" s="45"/>
    </row>
    <row r="960" spans="1:10" ht="14.1" customHeight="1" thickBot="1" x14ac:dyDescent="0.25">
      <c r="A960" s="94"/>
      <c r="B960" s="67" t="s">
        <v>1786</v>
      </c>
      <c r="C960" s="87">
        <f>IF(C959="","",IF(AND(MONTH(C959)&gt;=1,MONTH(C959)&lt;=3),1,IF(AND(MONTH(C959)&gt;=4,MONTH(C959)&lt;=6),2,IF(AND(MONTH(C959)&gt;=7,MONTH(C959)&lt;=9),3,4))))</f>
        <v>2</v>
      </c>
      <c r="D960" s="94"/>
      <c r="E960" s="67" t="s">
        <v>13193</v>
      </c>
      <c r="F960" s="81" t="s">
        <v>11112</v>
      </c>
      <c r="G960" s="45"/>
      <c r="H960" s="45"/>
      <c r="I960" s="45"/>
      <c r="J960" s="45"/>
    </row>
    <row r="961" spans="1:10" ht="14.1" customHeight="1" thickBot="1" x14ac:dyDescent="0.25">
      <c r="A961" s="45"/>
      <c r="B961" s="45"/>
      <c r="C961" s="45"/>
      <c r="D961" s="45"/>
      <c r="E961" s="45"/>
      <c r="F961" s="45"/>
      <c r="G961" s="45"/>
      <c r="H961" s="45"/>
      <c r="I961" s="45"/>
      <c r="J961" s="45"/>
    </row>
    <row r="962" spans="1:10" ht="14.1" customHeight="1" thickBot="1" x14ac:dyDescent="0.25">
      <c r="A962" s="72" t="s">
        <v>15735</v>
      </c>
      <c r="B962" s="72" t="s">
        <v>16146</v>
      </c>
      <c r="C962" s="72" t="s">
        <v>15641</v>
      </c>
      <c r="D962" s="72" t="s">
        <v>15251</v>
      </c>
      <c r="E962" s="72" t="s">
        <v>6933</v>
      </c>
      <c r="F962" s="72" t="s">
        <v>15280</v>
      </c>
      <c r="G962" s="45"/>
      <c r="H962" s="45"/>
      <c r="I962" s="45"/>
      <c r="J962" s="45"/>
    </row>
    <row r="963" spans="1:10" ht="13.5" customHeight="1" x14ac:dyDescent="0.2">
      <c r="A963" s="82">
        <v>90101603</v>
      </c>
      <c r="B963" s="69" t="str">
        <f t="shared" ref="B963:B970" ca="1" si="48">IFERROR(INDEX(UNSPSCDes,MATCH(INDIRECT(ADDRESS(ROW(),COLUMN()-1,4)),UNSPSCCode,0)),"")</f>
        <v>Servicios de cáterin</v>
      </c>
      <c r="C963" s="82" t="s">
        <v>1449</v>
      </c>
      <c r="D963" s="82">
        <v>1</v>
      </c>
      <c r="E963" s="71">
        <v>68000</v>
      </c>
      <c r="F963" s="70">
        <f t="shared" ref="F963:F970" ca="1" si="49">INDIRECT(ADDRESS(ROW(),COLUMN()-2,4))*INDIRECT(ADDRESS(ROW(),COLUMN()-1,4))</f>
        <v>68000</v>
      </c>
      <c r="G963" s="45"/>
      <c r="H963" s="45"/>
      <c r="I963" s="45"/>
      <c r="J963" s="45"/>
    </row>
    <row r="964" spans="1:10" ht="13.5" customHeight="1" x14ac:dyDescent="0.2">
      <c r="A964" s="82">
        <v>90101603</v>
      </c>
      <c r="B964" s="69" t="str">
        <f t="shared" ca="1" si="48"/>
        <v>Servicios de cáterin</v>
      </c>
      <c r="C964" s="82" t="s">
        <v>1449</v>
      </c>
      <c r="D964" s="82">
        <v>1</v>
      </c>
      <c r="E964" s="71">
        <v>10000</v>
      </c>
      <c r="F964" s="70">
        <f t="shared" ca="1" si="49"/>
        <v>10000</v>
      </c>
      <c r="G964" s="45"/>
      <c r="H964" s="45"/>
      <c r="I964" s="45"/>
      <c r="J964" s="45"/>
    </row>
    <row r="965" spans="1:10" ht="13.5" customHeight="1" x14ac:dyDescent="0.2">
      <c r="A965" s="82">
        <v>90101603</v>
      </c>
      <c r="B965" s="69" t="str">
        <f t="shared" ca="1" si="48"/>
        <v>Servicios de cáterin</v>
      </c>
      <c r="C965" s="82" t="s">
        <v>1449</v>
      </c>
      <c r="D965" s="82">
        <v>1</v>
      </c>
      <c r="E965" s="71">
        <v>100000</v>
      </c>
      <c r="F965" s="70">
        <f t="shared" ca="1" si="49"/>
        <v>100000</v>
      </c>
      <c r="G965" s="45"/>
      <c r="H965" s="45"/>
      <c r="I965" s="45"/>
      <c r="J965" s="45"/>
    </row>
    <row r="966" spans="1:10" ht="13.5" customHeight="1" x14ac:dyDescent="0.2">
      <c r="A966" s="82">
        <v>90101603</v>
      </c>
      <c r="B966" s="69" t="str">
        <f t="shared" ca="1" si="48"/>
        <v>Servicios de cáterin</v>
      </c>
      <c r="C966" s="82" t="s">
        <v>1449</v>
      </c>
      <c r="D966" s="82">
        <v>1</v>
      </c>
      <c r="E966" s="71">
        <v>15000</v>
      </c>
      <c r="F966" s="70">
        <f t="shared" ca="1" si="49"/>
        <v>15000</v>
      </c>
      <c r="G966" s="45"/>
      <c r="H966" s="45"/>
      <c r="I966" s="45"/>
      <c r="J966" s="45"/>
    </row>
    <row r="967" spans="1:10" ht="13.5" customHeight="1" x14ac:dyDescent="0.2">
      <c r="A967" s="82">
        <v>90101603</v>
      </c>
      <c r="B967" s="69" t="str">
        <f t="shared" ca="1" si="48"/>
        <v>Servicios de cáterin</v>
      </c>
      <c r="C967" s="82" t="s">
        <v>1449</v>
      </c>
      <c r="D967" s="82">
        <v>1</v>
      </c>
      <c r="E967" s="71">
        <v>45000</v>
      </c>
      <c r="F967" s="70">
        <f t="shared" ca="1" si="49"/>
        <v>45000</v>
      </c>
      <c r="G967" s="45"/>
      <c r="H967" s="45"/>
      <c r="I967" s="45"/>
      <c r="J967" s="45"/>
    </row>
    <row r="968" spans="1:10" ht="13.5" customHeight="1" x14ac:dyDescent="0.2">
      <c r="A968" s="82">
        <v>90101603</v>
      </c>
      <c r="B968" s="69" t="str">
        <f t="shared" ca="1" si="48"/>
        <v>Servicios de cáterin</v>
      </c>
      <c r="C968" s="82" t="s">
        <v>1449</v>
      </c>
      <c r="D968" s="82">
        <v>1</v>
      </c>
      <c r="E968" s="71">
        <v>22000</v>
      </c>
      <c r="F968" s="70">
        <f t="shared" ca="1" si="49"/>
        <v>22000</v>
      </c>
      <c r="G968" s="45"/>
      <c r="H968" s="45"/>
      <c r="I968" s="45"/>
      <c r="J968" s="45"/>
    </row>
    <row r="969" spans="1:10" ht="13.5" customHeight="1" x14ac:dyDescent="0.2">
      <c r="A969" s="82">
        <v>90101603</v>
      </c>
      <c r="B969" s="69" t="str">
        <f t="shared" ca="1" si="48"/>
        <v>Servicios de cáterin</v>
      </c>
      <c r="C969" s="82" t="s">
        <v>1449</v>
      </c>
      <c r="D969" s="82">
        <v>1</v>
      </c>
      <c r="E969" s="71">
        <v>60000</v>
      </c>
      <c r="F969" s="70">
        <f t="shared" ca="1" si="49"/>
        <v>60000</v>
      </c>
      <c r="G969" s="45"/>
      <c r="H969" s="45"/>
      <c r="I969" s="45"/>
      <c r="J969" s="45"/>
    </row>
    <row r="970" spans="1:10" ht="13.5" customHeight="1" x14ac:dyDescent="0.2">
      <c r="A970" s="82">
        <v>90101603</v>
      </c>
      <c r="B970" s="69" t="str">
        <f t="shared" ca="1" si="48"/>
        <v>Servicios de cáterin</v>
      </c>
      <c r="C970" s="82" t="s">
        <v>1449</v>
      </c>
      <c r="D970" s="82">
        <v>1</v>
      </c>
      <c r="E970" s="71">
        <v>115000</v>
      </c>
      <c r="F970" s="70">
        <f t="shared" ca="1" si="49"/>
        <v>115000</v>
      </c>
      <c r="G970" s="45"/>
      <c r="H970" s="45"/>
      <c r="I970" s="45"/>
      <c r="J970" s="45"/>
    </row>
    <row r="971" spans="1:10" ht="14.1" customHeight="1" x14ac:dyDescent="0.2">
      <c r="A971" s="45"/>
      <c r="B971" s="45"/>
      <c r="C971" s="45"/>
      <c r="D971" s="45"/>
      <c r="E971" s="73" t="s">
        <v>12551</v>
      </c>
      <c r="F971" s="74">
        <f ca="1">SUM(Table353[MONTO TOTAL ESTIMADO])</f>
        <v>435000</v>
      </c>
      <c r="G971" s="45"/>
      <c r="H971" s="45" t="str">
        <f>C956</f>
        <v>Servicios</v>
      </c>
      <c r="I971" s="45" t="str">
        <f>E956</f>
        <v>No</v>
      </c>
      <c r="J971" s="45" t="str">
        <f>D956</f>
        <v>Compras Menores</v>
      </c>
    </row>
    <row r="972" spans="1:10" ht="14.1" customHeight="1" thickBot="1" x14ac:dyDescent="0.3"/>
    <row r="973" spans="1:10" ht="33.75" customHeight="1" thickBot="1" x14ac:dyDescent="0.25">
      <c r="A973" s="64" t="s">
        <v>16382</v>
      </c>
      <c r="B973" s="64" t="s">
        <v>161</v>
      </c>
      <c r="C973" s="64" t="s">
        <v>11725</v>
      </c>
      <c r="D973" s="64" t="s">
        <v>14378</v>
      </c>
      <c r="E973" s="64" t="s">
        <v>10962</v>
      </c>
      <c r="F973" s="64" t="s">
        <v>11095</v>
      </c>
      <c r="G973" s="45"/>
      <c r="H973" s="45"/>
      <c r="I973" s="45"/>
      <c r="J973" s="45"/>
    </row>
    <row r="974" spans="1:10" ht="14.1" customHeight="1" thickBot="1" x14ac:dyDescent="0.25">
      <c r="A974" s="66" t="s">
        <v>18857</v>
      </c>
      <c r="B974" s="66" t="s">
        <v>18858</v>
      </c>
      <c r="C974" s="66" t="s">
        <v>6799</v>
      </c>
      <c r="D974" s="66" t="s">
        <v>1875</v>
      </c>
      <c r="E974" s="66" t="s">
        <v>17854</v>
      </c>
      <c r="F974" s="66" t="s">
        <v>18834</v>
      </c>
      <c r="G974" s="45"/>
      <c r="H974" s="45"/>
      <c r="I974" s="45"/>
      <c r="J974" s="45"/>
    </row>
    <row r="975" spans="1:10" ht="14.1" customHeight="1" thickBot="1" x14ac:dyDescent="0.25">
      <c r="A975" s="93" t="s">
        <v>14828</v>
      </c>
      <c r="B975" s="67" t="s">
        <v>8529</v>
      </c>
      <c r="C975" s="76">
        <v>44775</v>
      </c>
      <c r="D975" s="93" t="s">
        <v>9386</v>
      </c>
      <c r="E975" s="67" t="s">
        <v>13094</v>
      </c>
      <c r="F975" s="81" t="s">
        <v>3081</v>
      </c>
      <c r="G975" s="45"/>
      <c r="H975" s="45"/>
      <c r="I975" s="45"/>
      <c r="J975" s="45"/>
    </row>
    <row r="976" spans="1:10" ht="14.1" customHeight="1" thickBot="1" x14ac:dyDescent="0.25">
      <c r="A976" s="94"/>
      <c r="B976" s="67" t="s">
        <v>1786</v>
      </c>
      <c r="C976" s="87">
        <f>IF(C975="","",IF(AND(MONTH(C975)&gt;=1,MONTH(C975)&lt;=3),1,IF(AND(MONTH(C975)&gt;=4,MONTH(C975)&lt;=6),2,IF(AND(MONTH(C975)&gt;=7,MONTH(C975)&lt;=9),3,4))))</f>
        <v>3</v>
      </c>
      <c r="D976" s="94"/>
      <c r="E976" s="67" t="s">
        <v>2418</v>
      </c>
      <c r="F976" s="81" t="s">
        <v>11112</v>
      </c>
      <c r="G976" s="45"/>
      <c r="H976" s="45"/>
      <c r="I976" s="45"/>
      <c r="J976" s="45"/>
    </row>
    <row r="977" spans="1:10" ht="14.1" customHeight="1" thickBot="1" x14ac:dyDescent="0.25">
      <c r="A977" s="94"/>
      <c r="B977" s="67" t="s">
        <v>12943</v>
      </c>
      <c r="C977" s="76">
        <v>44813</v>
      </c>
      <c r="D977" s="94"/>
      <c r="E977" s="67" t="s">
        <v>3074</v>
      </c>
      <c r="F977" s="81" t="s">
        <v>11112</v>
      </c>
      <c r="G977" s="45"/>
      <c r="H977" s="45"/>
      <c r="I977" s="45"/>
      <c r="J977" s="45"/>
    </row>
    <row r="978" spans="1:10" ht="14.1" customHeight="1" thickBot="1" x14ac:dyDescent="0.25">
      <c r="A978" s="94"/>
      <c r="B978" s="67" t="s">
        <v>1786</v>
      </c>
      <c r="C978" s="87">
        <f>IF(C977="","",IF(AND(MONTH(C977)&gt;=1,MONTH(C977)&lt;=3),1,IF(AND(MONTH(C977)&gt;=4,MONTH(C977)&lt;=6),2,IF(AND(MONTH(C977)&gt;=7,MONTH(C977)&lt;=9),3,4))))</f>
        <v>3</v>
      </c>
      <c r="D978" s="94"/>
      <c r="E978" s="67" t="s">
        <v>13193</v>
      </c>
      <c r="F978" s="81" t="s">
        <v>11112</v>
      </c>
      <c r="G978" s="45"/>
      <c r="H978" s="45"/>
      <c r="I978" s="45"/>
      <c r="J978" s="45"/>
    </row>
    <row r="979" spans="1:10" ht="14.1" customHeight="1" thickBot="1" x14ac:dyDescent="0.25">
      <c r="A979" s="45"/>
      <c r="B979" s="45"/>
      <c r="C979" s="45"/>
      <c r="D979" s="45"/>
      <c r="E979" s="45"/>
      <c r="F979" s="45"/>
      <c r="G979" s="45"/>
      <c r="H979" s="45"/>
      <c r="I979" s="45"/>
      <c r="J979" s="45"/>
    </row>
    <row r="980" spans="1:10" ht="14.1" customHeight="1" thickBot="1" x14ac:dyDescent="0.25">
      <c r="A980" s="72" t="s">
        <v>15735</v>
      </c>
      <c r="B980" s="72" t="s">
        <v>16146</v>
      </c>
      <c r="C980" s="72" t="s">
        <v>15641</v>
      </c>
      <c r="D980" s="72" t="s">
        <v>15251</v>
      </c>
      <c r="E980" s="72" t="s">
        <v>6933</v>
      </c>
      <c r="F980" s="72" t="s">
        <v>15280</v>
      </c>
      <c r="G980" s="45"/>
      <c r="H980" s="45"/>
      <c r="I980" s="45"/>
      <c r="J980" s="45"/>
    </row>
    <row r="981" spans="1:10" ht="14.1" customHeight="1" x14ac:dyDescent="0.2">
      <c r="A981" s="82">
        <v>90101603</v>
      </c>
      <c r="B981" s="69" t="str">
        <f t="shared" ref="B981:B991" ca="1" si="50">IFERROR(INDEX(UNSPSCDes,MATCH(INDIRECT(ADDRESS(ROW(),COLUMN()-1,4)),UNSPSCCode,0)),"")</f>
        <v>Servicios de cáterin</v>
      </c>
      <c r="C981" s="82" t="s">
        <v>1449</v>
      </c>
      <c r="D981" s="82">
        <v>1</v>
      </c>
      <c r="E981" s="71">
        <v>68000</v>
      </c>
      <c r="F981" s="70">
        <f t="shared" ref="F981:F991" ca="1" si="51">INDIRECT(ADDRESS(ROW(),COLUMN()-2,4))*INDIRECT(ADDRESS(ROW(),COLUMN()-1,4))</f>
        <v>68000</v>
      </c>
      <c r="G981" s="45"/>
      <c r="H981" s="45"/>
      <c r="I981" s="45"/>
      <c r="J981" s="45"/>
    </row>
    <row r="982" spans="1:10" ht="13.5" customHeight="1" x14ac:dyDescent="0.2">
      <c r="A982" s="82">
        <v>90101603</v>
      </c>
      <c r="B982" s="69" t="str">
        <f t="shared" ca="1" si="50"/>
        <v>Servicios de cáterin</v>
      </c>
      <c r="C982" s="82" t="s">
        <v>1449</v>
      </c>
      <c r="D982" s="82">
        <v>1</v>
      </c>
      <c r="E982" s="71">
        <v>118000</v>
      </c>
      <c r="F982" s="70">
        <f t="shared" ca="1" si="51"/>
        <v>118000</v>
      </c>
      <c r="G982" s="45"/>
      <c r="H982" s="45"/>
      <c r="I982" s="45"/>
      <c r="J982" s="45"/>
    </row>
    <row r="983" spans="1:10" ht="13.5" customHeight="1" x14ac:dyDescent="0.2">
      <c r="A983" s="82">
        <v>90101603</v>
      </c>
      <c r="B983" s="69" t="str">
        <f t="shared" ca="1" si="50"/>
        <v>Servicios de cáterin</v>
      </c>
      <c r="C983" s="82" t="s">
        <v>1449</v>
      </c>
      <c r="D983" s="82">
        <v>1</v>
      </c>
      <c r="E983" s="71">
        <v>100000</v>
      </c>
      <c r="F983" s="70">
        <f t="shared" ca="1" si="51"/>
        <v>100000</v>
      </c>
      <c r="G983" s="45"/>
      <c r="H983" s="45"/>
      <c r="I983" s="45"/>
      <c r="J983" s="45"/>
    </row>
    <row r="984" spans="1:10" ht="13.5" customHeight="1" x14ac:dyDescent="0.2">
      <c r="A984" s="82">
        <v>90101603</v>
      </c>
      <c r="B984" s="69" t="str">
        <f t="shared" ca="1" si="50"/>
        <v>Servicios de cáterin</v>
      </c>
      <c r="C984" s="82" t="s">
        <v>1449</v>
      </c>
      <c r="D984" s="82">
        <v>1</v>
      </c>
      <c r="E984" s="71">
        <v>60000</v>
      </c>
      <c r="F984" s="70">
        <f t="shared" ca="1" si="51"/>
        <v>60000</v>
      </c>
      <c r="G984" s="45"/>
      <c r="H984" s="45"/>
      <c r="I984" s="45"/>
      <c r="J984" s="45"/>
    </row>
    <row r="985" spans="1:10" ht="13.5" customHeight="1" x14ac:dyDescent="0.2">
      <c r="A985" s="82">
        <v>90101601</v>
      </c>
      <c r="B985" s="69" t="str">
        <f t="shared" ca="1" si="50"/>
        <v>Instalaciones para banquetes</v>
      </c>
      <c r="C985" s="82" t="s">
        <v>1449</v>
      </c>
      <c r="D985" s="82">
        <v>1</v>
      </c>
      <c r="E985" s="71">
        <v>130000</v>
      </c>
      <c r="F985" s="70">
        <f t="shared" ca="1" si="51"/>
        <v>130000</v>
      </c>
      <c r="G985" s="45"/>
      <c r="H985" s="45"/>
      <c r="I985" s="45"/>
      <c r="J985" s="45"/>
    </row>
    <row r="986" spans="1:10" ht="13.5" customHeight="1" x14ac:dyDescent="0.2">
      <c r="A986" s="82">
        <v>90101601</v>
      </c>
      <c r="B986" s="69" t="str">
        <f t="shared" ca="1" si="50"/>
        <v>Instalaciones para banquetes</v>
      </c>
      <c r="C986" s="82" t="s">
        <v>1449</v>
      </c>
      <c r="D986" s="82">
        <v>1</v>
      </c>
      <c r="E986" s="71">
        <v>115000</v>
      </c>
      <c r="F986" s="70">
        <f t="shared" ca="1" si="51"/>
        <v>115000</v>
      </c>
      <c r="G986" s="45"/>
      <c r="H986" s="45"/>
      <c r="I986" s="45"/>
      <c r="J986" s="45"/>
    </row>
    <row r="987" spans="1:10" ht="13.5" customHeight="1" x14ac:dyDescent="0.2">
      <c r="A987" s="82">
        <v>90101601</v>
      </c>
      <c r="B987" s="69" t="str">
        <f t="shared" ca="1" si="50"/>
        <v>Instalaciones para banquetes</v>
      </c>
      <c r="C987" s="82" t="s">
        <v>1449</v>
      </c>
      <c r="D987" s="82">
        <v>1</v>
      </c>
      <c r="E987" s="71">
        <v>125000</v>
      </c>
      <c r="F987" s="70">
        <f t="shared" ca="1" si="51"/>
        <v>125000</v>
      </c>
      <c r="G987" s="45"/>
      <c r="H987" s="45"/>
      <c r="I987" s="45"/>
      <c r="J987" s="45"/>
    </row>
    <row r="988" spans="1:10" ht="13.5" customHeight="1" x14ac:dyDescent="0.2">
      <c r="A988" s="82">
        <v>80141902</v>
      </c>
      <c r="B988" s="69" t="str">
        <f t="shared" ca="1" si="50"/>
        <v>Reuniones y eventos</v>
      </c>
      <c r="C988" s="82" t="s">
        <v>1449</v>
      </c>
      <c r="D988" s="82">
        <v>1</v>
      </c>
      <c r="E988" s="71">
        <v>500000</v>
      </c>
      <c r="F988" s="70">
        <f t="shared" ca="1" si="51"/>
        <v>500000</v>
      </c>
      <c r="G988" s="45"/>
      <c r="H988" s="45"/>
      <c r="I988" s="45"/>
      <c r="J988" s="45"/>
    </row>
    <row r="989" spans="1:10" ht="13.5" customHeight="1" x14ac:dyDescent="0.2">
      <c r="A989" s="82">
        <v>80141902</v>
      </c>
      <c r="B989" s="69" t="str">
        <f t="shared" ca="1" si="50"/>
        <v>Reuniones y eventos</v>
      </c>
      <c r="C989" s="82" t="s">
        <v>1449</v>
      </c>
      <c r="D989" s="82">
        <v>1</v>
      </c>
      <c r="E989" s="71">
        <v>300000</v>
      </c>
      <c r="F989" s="70">
        <f t="shared" ca="1" si="51"/>
        <v>300000</v>
      </c>
      <c r="G989" s="45"/>
      <c r="H989" s="45"/>
      <c r="I989" s="45"/>
      <c r="J989" s="45"/>
    </row>
    <row r="990" spans="1:10" ht="13.5" customHeight="1" x14ac:dyDescent="0.2">
      <c r="A990" s="82">
        <v>80141902</v>
      </c>
      <c r="B990" s="69" t="str">
        <f t="shared" ca="1" si="50"/>
        <v>Reuniones y eventos</v>
      </c>
      <c r="C990" s="82" t="s">
        <v>1449</v>
      </c>
      <c r="D990" s="82">
        <v>1</v>
      </c>
      <c r="E990" s="71">
        <v>335000</v>
      </c>
      <c r="F990" s="70">
        <f t="shared" ca="1" si="51"/>
        <v>335000</v>
      </c>
      <c r="G990" s="45"/>
      <c r="H990" s="45"/>
      <c r="I990" s="45"/>
      <c r="J990" s="45"/>
    </row>
    <row r="991" spans="1:10" ht="13.5" customHeight="1" x14ac:dyDescent="0.2">
      <c r="A991" s="82">
        <v>90101601</v>
      </c>
      <c r="B991" s="69" t="str">
        <f t="shared" ca="1" si="50"/>
        <v>Instalaciones para banquetes</v>
      </c>
      <c r="C991" s="82" t="s">
        <v>1449</v>
      </c>
      <c r="D991" s="82">
        <v>1</v>
      </c>
      <c r="E991" s="71">
        <v>160000</v>
      </c>
      <c r="F991" s="70">
        <f t="shared" ca="1" si="51"/>
        <v>160000</v>
      </c>
      <c r="G991" s="45"/>
      <c r="H991" s="45"/>
      <c r="I991" s="45"/>
      <c r="J991" s="45"/>
    </row>
    <row r="992" spans="1:10" ht="14.1" customHeight="1" x14ac:dyDescent="0.2">
      <c r="A992" s="45"/>
      <c r="B992" s="45"/>
      <c r="C992" s="45"/>
      <c r="D992" s="45"/>
      <c r="E992" s="73" t="s">
        <v>12551</v>
      </c>
      <c r="F992" s="74">
        <f ca="1">SUM(Table354[MONTO TOTAL ESTIMADO])</f>
        <v>2011000</v>
      </c>
      <c r="G992" s="45"/>
      <c r="H992" s="45" t="str">
        <f>C974</f>
        <v>Servicios</v>
      </c>
      <c r="I992" s="45" t="str">
        <f>E974</f>
        <v>No</v>
      </c>
      <c r="J992" s="45" t="str">
        <f>D974</f>
        <v>Comparacion de Precios</v>
      </c>
    </row>
    <row r="993" spans="1:10" ht="14.1" customHeight="1" thickBot="1" x14ac:dyDescent="0.3"/>
    <row r="994" spans="1:10" ht="33.75" customHeight="1" thickBot="1" x14ac:dyDescent="0.25">
      <c r="A994" s="64" t="s">
        <v>16382</v>
      </c>
      <c r="B994" s="64" t="s">
        <v>161</v>
      </c>
      <c r="C994" s="64" t="s">
        <v>11725</v>
      </c>
      <c r="D994" s="64" t="s">
        <v>14378</v>
      </c>
      <c r="E994" s="64" t="s">
        <v>10962</v>
      </c>
      <c r="F994" s="64" t="s">
        <v>11095</v>
      </c>
      <c r="G994" s="45"/>
      <c r="H994" s="45"/>
      <c r="I994" s="45"/>
      <c r="J994" s="45"/>
    </row>
    <row r="995" spans="1:10" ht="14.1" customHeight="1" thickBot="1" x14ac:dyDescent="0.25">
      <c r="A995" s="66" t="s">
        <v>18857</v>
      </c>
      <c r="B995" s="66" t="s">
        <v>18858</v>
      </c>
      <c r="C995" s="66" t="s">
        <v>6799</v>
      </c>
      <c r="D995" s="66" t="s">
        <v>10171</v>
      </c>
      <c r="E995" s="66" t="s">
        <v>8855</v>
      </c>
      <c r="F995" s="66" t="s">
        <v>18834</v>
      </c>
      <c r="G995" s="45"/>
      <c r="H995" s="45"/>
      <c r="I995" s="45"/>
      <c r="J995" s="45"/>
    </row>
    <row r="996" spans="1:10" ht="14.1" customHeight="1" thickBot="1" x14ac:dyDescent="0.25">
      <c r="A996" s="93" t="s">
        <v>14828</v>
      </c>
      <c r="B996" s="67" t="s">
        <v>8529</v>
      </c>
      <c r="C996" s="76">
        <v>44867</v>
      </c>
      <c r="D996" s="93" t="s">
        <v>9386</v>
      </c>
      <c r="E996" s="67" t="s">
        <v>13094</v>
      </c>
      <c r="F996" s="81" t="s">
        <v>3081</v>
      </c>
      <c r="G996" s="45"/>
      <c r="H996" s="45"/>
      <c r="I996" s="45"/>
      <c r="J996" s="45"/>
    </row>
    <row r="997" spans="1:10" ht="14.1" customHeight="1" thickBot="1" x14ac:dyDescent="0.25">
      <c r="A997" s="94"/>
      <c r="B997" s="67" t="s">
        <v>1786</v>
      </c>
      <c r="C997" s="87">
        <f>IF(C996="","",IF(AND(MONTH(C996)&gt;=1,MONTH(C996)&lt;=3),1,IF(AND(MONTH(C996)&gt;=4,MONTH(C996)&lt;=6),2,IF(AND(MONTH(C996)&gt;=7,MONTH(C996)&lt;=9),3,4))))</f>
        <v>4</v>
      </c>
      <c r="D997" s="94"/>
      <c r="E997" s="67" t="s">
        <v>2418</v>
      </c>
      <c r="F997" s="81" t="s">
        <v>11112</v>
      </c>
      <c r="G997" s="45"/>
      <c r="H997" s="45"/>
      <c r="I997" s="45"/>
      <c r="J997" s="45"/>
    </row>
    <row r="998" spans="1:10" ht="14.1" customHeight="1" thickBot="1" x14ac:dyDescent="0.25">
      <c r="A998" s="94"/>
      <c r="B998" s="67" t="s">
        <v>12943</v>
      </c>
      <c r="C998" s="76">
        <v>44874</v>
      </c>
      <c r="D998" s="94"/>
      <c r="E998" s="67" t="s">
        <v>3074</v>
      </c>
      <c r="F998" s="81" t="s">
        <v>11112</v>
      </c>
      <c r="G998" s="45"/>
      <c r="H998" s="45"/>
      <c r="I998" s="45"/>
      <c r="J998" s="45"/>
    </row>
    <row r="999" spans="1:10" ht="14.1" customHeight="1" thickBot="1" x14ac:dyDescent="0.25">
      <c r="A999" s="94"/>
      <c r="B999" s="67" t="s">
        <v>1786</v>
      </c>
      <c r="C999" s="87">
        <f>IF(C998="","",IF(AND(MONTH(C998)&gt;=1,MONTH(C998)&lt;=3),1,IF(AND(MONTH(C998)&gt;=4,MONTH(C998)&lt;=6),2,IF(AND(MONTH(C998)&gt;=7,MONTH(C998)&lt;=9),3,4))))</f>
        <v>4</v>
      </c>
      <c r="D999" s="94"/>
      <c r="E999" s="67" t="s">
        <v>13193</v>
      </c>
      <c r="F999" s="81" t="s">
        <v>11112</v>
      </c>
      <c r="G999" s="45"/>
      <c r="H999" s="45"/>
      <c r="I999" s="45"/>
      <c r="J999" s="45"/>
    </row>
    <row r="1000" spans="1:10" ht="14.1" customHeight="1" thickBot="1" x14ac:dyDescent="0.25">
      <c r="A1000" s="45"/>
      <c r="B1000" s="45"/>
      <c r="C1000" s="45"/>
      <c r="D1000" s="45"/>
      <c r="E1000" s="45"/>
      <c r="F1000" s="45"/>
      <c r="G1000" s="45"/>
      <c r="H1000" s="45"/>
      <c r="I1000" s="45"/>
      <c r="J1000" s="45"/>
    </row>
    <row r="1001" spans="1:10" ht="14.1" customHeight="1" thickBot="1" x14ac:dyDescent="0.25">
      <c r="A1001" s="72" t="s">
        <v>15735</v>
      </c>
      <c r="B1001" s="72" t="s">
        <v>16146</v>
      </c>
      <c r="C1001" s="72" t="s">
        <v>15641</v>
      </c>
      <c r="D1001" s="72" t="s">
        <v>15251</v>
      </c>
      <c r="E1001" s="72" t="s">
        <v>6933</v>
      </c>
      <c r="F1001" s="72" t="s">
        <v>15280</v>
      </c>
      <c r="G1001" s="45"/>
      <c r="H1001" s="45"/>
      <c r="I1001" s="45"/>
      <c r="J1001" s="45"/>
    </row>
    <row r="1002" spans="1:10" ht="13.5" customHeight="1" x14ac:dyDescent="0.2">
      <c r="A1002" s="82">
        <v>90101603</v>
      </c>
      <c r="B1002" s="69" t="str">
        <f ca="1">IFERROR(INDEX(UNSPSCDes,MATCH(INDIRECT(ADDRESS(ROW(),COLUMN()-1,4)),UNSPSCCode,0)),"")</f>
        <v>Servicios de cáterin</v>
      </c>
      <c r="C1002" s="82" t="s">
        <v>1449</v>
      </c>
      <c r="D1002" s="82">
        <v>1</v>
      </c>
      <c r="E1002" s="71">
        <v>2500</v>
      </c>
      <c r="F1002" s="70">
        <f ca="1">INDIRECT(ADDRESS(ROW(),COLUMN()-2,4))*INDIRECT(ADDRESS(ROW(),COLUMN()-1,4))</f>
        <v>2500</v>
      </c>
      <c r="G1002" s="45"/>
      <c r="H1002" s="45"/>
      <c r="I1002" s="45"/>
      <c r="J1002" s="45"/>
    </row>
    <row r="1003" spans="1:10" ht="14.1" customHeight="1" x14ac:dyDescent="0.2">
      <c r="A1003" s="45"/>
      <c r="B1003" s="45"/>
      <c r="C1003" s="45"/>
      <c r="D1003" s="45"/>
      <c r="E1003" s="73" t="s">
        <v>12551</v>
      </c>
      <c r="F1003" s="74">
        <f ca="1">SUM(Table355[MONTO TOTAL ESTIMADO])</f>
        <v>2500</v>
      </c>
      <c r="G1003" s="45"/>
      <c r="H1003" s="45" t="str">
        <f>C995</f>
        <v>Servicios</v>
      </c>
      <c r="I1003" s="45" t="str">
        <f>E995</f>
        <v>Sí</v>
      </c>
      <c r="J1003" s="45" t="str">
        <f>D995</f>
        <v>Compras por debajo del Umbral</v>
      </c>
    </row>
    <row r="1004" spans="1:10" ht="14.1" customHeight="1" thickBot="1" x14ac:dyDescent="0.3"/>
    <row r="1005" spans="1:10" ht="33.75" customHeight="1" thickBot="1" x14ac:dyDescent="0.25">
      <c r="A1005" s="64" t="s">
        <v>16382</v>
      </c>
      <c r="B1005" s="64" t="s">
        <v>161</v>
      </c>
      <c r="C1005" s="64" t="s">
        <v>11725</v>
      </c>
      <c r="D1005" s="64" t="s">
        <v>14378</v>
      </c>
      <c r="E1005" s="64" t="s">
        <v>10962</v>
      </c>
      <c r="F1005" s="64" t="s">
        <v>11095</v>
      </c>
      <c r="G1005" s="45"/>
      <c r="H1005" s="45"/>
      <c r="I1005" s="45"/>
      <c r="J1005" s="45"/>
    </row>
    <row r="1006" spans="1:10" ht="13.5" customHeight="1" thickBot="1" x14ac:dyDescent="0.25">
      <c r="A1006" s="66" t="s">
        <v>18860</v>
      </c>
      <c r="B1006" s="66" t="s">
        <v>18859</v>
      </c>
      <c r="C1006" s="66" t="s">
        <v>17798</v>
      </c>
      <c r="D1006" s="66" t="s">
        <v>10171</v>
      </c>
      <c r="E1006" s="66" t="s">
        <v>8855</v>
      </c>
      <c r="F1006" s="66" t="s">
        <v>18834</v>
      </c>
      <c r="G1006" s="45"/>
      <c r="H1006" s="45"/>
      <c r="I1006" s="45"/>
      <c r="J1006" s="45"/>
    </row>
    <row r="1007" spans="1:10" ht="14.1" customHeight="1" thickBot="1" x14ac:dyDescent="0.25">
      <c r="A1007" s="93" t="s">
        <v>14828</v>
      </c>
      <c r="B1007" s="67" t="s">
        <v>8529</v>
      </c>
      <c r="C1007" s="76">
        <v>44594</v>
      </c>
      <c r="D1007" s="93" t="s">
        <v>9386</v>
      </c>
      <c r="E1007" s="67" t="s">
        <v>13094</v>
      </c>
      <c r="F1007" s="81" t="s">
        <v>3081</v>
      </c>
      <c r="G1007" s="45"/>
      <c r="H1007" s="45"/>
      <c r="I1007" s="45"/>
      <c r="J1007" s="45"/>
    </row>
    <row r="1008" spans="1:10" ht="14.1" customHeight="1" thickBot="1" x14ac:dyDescent="0.25">
      <c r="A1008" s="94"/>
      <c r="B1008" s="67" t="s">
        <v>1786</v>
      </c>
      <c r="C1008" s="87">
        <f>IF(C1007="","",IF(AND(MONTH(C1007)&gt;=1,MONTH(C1007)&lt;=3),1,IF(AND(MONTH(C1007)&gt;=4,MONTH(C1007)&lt;=6),2,IF(AND(MONTH(C1007)&gt;=7,MONTH(C1007)&lt;=9),3,4))))</f>
        <v>1</v>
      </c>
      <c r="D1008" s="94"/>
      <c r="E1008" s="67" t="s">
        <v>2418</v>
      </c>
      <c r="F1008" s="81" t="s">
        <v>11112</v>
      </c>
      <c r="G1008" s="45"/>
      <c r="H1008" s="45"/>
      <c r="I1008" s="45"/>
      <c r="J1008" s="45"/>
    </row>
    <row r="1009" spans="1:10" ht="14.1" customHeight="1" thickBot="1" x14ac:dyDescent="0.25">
      <c r="A1009" s="94"/>
      <c r="B1009" s="67" t="s">
        <v>12943</v>
      </c>
      <c r="C1009" s="76">
        <v>44601</v>
      </c>
      <c r="D1009" s="94"/>
      <c r="E1009" s="67" t="s">
        <v>3074</v>
      </c>
      <c r="F1009" s="81" t="s">
        <v>11112</v>
      </c>
      <c r="G1009" s="45"/>
      <c r="H1009" s="45"/>
      <c r="I1009" s="45"/>
      <c r="J1009" s="45"/>
    </row>
    <row r="1010" spans="1:10" ht="14.1" customHeight="1" thickBot="1" x14ac:dyDescent="0.25">
      <c r="A1010" s="94"/>
      <c r="B1010" s="67" t="s">
        <v>1786</v>
      </c>
      <c r="C1010" s="87">
        <f>IF(C1009="","",IF(AND(MONTH(C1009)&gt;=1,MONTH(C1009)&lt;=3),1,IF(AND(MONTH(C1009)&gt;=4,MONTH(C1009)&lt;=6),2,IF(AND(MONTH(C1009)&gt;=7,MONTH(C1009)&lt;=9),3,4))))</f>
        <v>1</v>
      </c>
      <c r="D1010" s="94"/>
      <c r="E1010" s="67" t="s">
        <v>13193</v>
      </c>
      <c r="F1010" s="81" t="s">
        <v>11112</v>
      </c>
      <c r="G1010" s="45"/>
      <c r="H1010" s="45"/>
      <c r="I1010" s="45"/>
      <c r="J1010" s="45"/>
    </row>
    <row r="1011" spans="1:10" ht="14.1" customHeight="1" thickBot="1" x14ac:dyDescent="0.25">
      <c r="A1011" s="45"/>
      <c r="B1011" s="45"/>
      <c r="C1011" s="45"/>
      <c r="D1011" s="45"/>
      <c r="E1011" s="45"/>
      <c r="F1011" s="45"/>
      <c r="G1011" s="45"/>
      <c r="H1011" s="45"/>
      <c r="I1011" s="45"/>
      <c r="J1011" s="45"/>
    </row>
    <row r="1012" spans="1:10" ht="14.1" customHeight="1" thickBot="1" x14ac:dyDescent="0.25">
      <c r="A1012" s="72" t="s">
        <v>15735</v>
      </c>
      <c r="B1012" s="72" t="s">
        <v>16146</v>
      </c>
      <c r="C1012" s="72" t="s">
        <v>15641</v>
      </c>
      <c r="D1012" s="72" t="s">
        <v>15251</v>
      </c>
      <c r="E1012" s="72" t="s">
        <v>6933</v>
      </c>
      <c r="F1012" s="72" t="s">
        <v>15280</v>
      </c>
      <c r="G1012" s="45"/>
      <c r="H1012" s="45"/>
      <c r="I1012" s="45"/>
      <c r="J1012" s="45"/>
    </row>
    <row r="1013" spans="1:10" ht="13.5" customHeight="1" x14ac:dyDescent="0.2">
      <c r="A1013" s="82">
        <v>52121604</v>
      </c>
      <c r="B1013" s="69" t="str">
        <f ca="1">IFERROR(INDEX(UNSPSCDes,MATCH(INDIRECT(ADDRESS(ROW(),COLUMN()-1,4)),UNSPSCCode,0)),"")</f>
        <v>Manteles</v>
      </c>
      <c r="C1013" s="82" t="s">
        <v>1449</v>
      </c>
      <c r="D1013" s="82">
        <v>1</v>
      </c>
      <c r="E1013" s="71">
        <v>1500</v>
      </c>
      <c r="F1013" s="70">
        <f ca="1">INDIRECT(ADDRESS(ROW(),COLUMN()-2,4))*INDIRECT(ADDRESS(ROW(),COLUMN()-1,4))</f>
        <v>1500</v>
      </c>
      <c r="G1013" s="45"/>
      <c r="H1013" s="45"/>
      <c r="I1013" s="45"/>
      <c r="J1013" s="45"/>
    </row>
    <row r="1014" spans="1:10" ht="13.5" customHeight="1" x14ac:dyDescent="0.2">
      <c r="A1014" s="82">
        <v>52121607</v>
      </c>
      <c r="B1014" s="69" t="str">
        <f ca="1">IFERROR(INDEX(UNSPSCDes,MATCH(INDIRECT(ADDRESS(ROW(),COLUMN()-1,4)),UNSPSCCode,0)),"")</f>
        <v>Faldas de mesa</v>
      </c>
      <c r="C1014" s="82" t="s">
        <v>1449</v>
      </c>
      <c r="D1014" s="82">
        <v>1</v>
      </c>
      <c r="E1014" s="71">
        <v>1000</v>
      </c>
      <c r="F1014" s="70">
        <f ca="1">INDIRECT(ADDRESS(ROW(),COLUMN()-2,4))*INDIRECT(ADDRESS(ROW(),COLUMN()-1,4))</f>
        <v>1000</v>
      </c>
      <c r="G1014" s="45"/>
      <c r="H1014" s="45"/>
      <c r="I1014" s="45"/>
      <c r="J1014" s="45"/>
    </row>
    <row r="1015" spans="1:10" ht="13.5" customHeight="1" x14ac:dyDescent="0.2">
      <c r="A1015" s="82">
        <v>52121701</v>
      </c>
      <c r="B1015" s="69" t="str">
        <f ca="1">IFERROR(INDEX(UNSPSCDes,MATCH(INDIRECT(ADDRESS(ROW(),COLUMN()-1,4)),UNSPSCCode,0)),"")</f>
        <v>Toallas de baño</v>
      </c>
      <c r="C1015" s="82" t="s">
        <v>1449</v>
      </c>
      <c r="D1015" s="82">
        <v>1</v>
      </c>
      <c r="E1015" s="71">
        <v>500</v>
      </c>
      <c r="F1015" s="70">
        <f ca="1">INDIRECT(ADDRESS(ROW(),COLUMN()-2,4))*INDIRECT(ADDRESS(ROW(),COLUMN()-1,4))</f>
        <v>500</v>
      </c>
      <c r="G1015" s="45"/>
      <c r="H1015" s="45"/>
      <c r="I1015" s="45"/>
      <c r="J1015" s="45"/>
    </row>
    <row r="1016" spans="1:10" ht="14.1" customHeight="1" x14ac:dyDescent="0.2">
      <c r="A1016" s="45"/>
      <c r="B1016" s="45"/>
      <c r="C1016" s="45"/>
      <c r="D1016" s="45"/>
      <c r="E1016" s="73" t="s">
        <v>12551</v>
      </c>
      <c r="F1016" s="74">
        <f ca="1">SUM(Table356[MONTO TOTAL ESTIMADO])</f>
        <v>3000</v>
      </c>
      <c r="G1016" s="45"/>
      <c r="H1016" s="45" t="str">
        <f>C1006</f>
        <v>Bienes</v>
      </c>
      <c r="I1016" s="45" t="str">
        <f>E1006</f>
        <v>Sí</v>
      </c>
      <c r="J1016" s="45" t="str">
        <f>D1006</f>
        <v>Compras por debajo del Umbral</v>
      </c>
    </row>
    <row r="1017" spans="1:10" ht="14.1" customHeight="1" thickBot="1" x14ac:dyDescent="0.3"/>
    <row r="1018" spans="1:10" ht="33.75" customHeight="1" thickBot="1" x14ac:dyDescent="0.25">
      <c r="A1018" s="64" t="s">
        <v>16382</v>
      </c>
      <c r="B1018" s="64" t="s">
        <v>161</v>
      </c>
      <c r="C1018" s="64" t="s">
        <v>11725</v>
      </c>
      <c r="D1018" s="64" t="s">
        <v>14378</v>
      </c>
      <c r="E1018" s="64" t="s">
        <v>10962</v>
      </c>
      <c r="F1018" s="64" t="s">
        <v>11095</v>
      </c>
      <c r="G1018" s="45"/>
      <c r="H1018" s="45"/>
      <c r="I1018" s="45"/>
      <c r="J1018" s="45"/>
    </row>
    <row r="1019" spans="1:10" ht="14.1" customHeight="1" thickBot="1" x14ac:dyDescent="0.25">
      <c r="A1019" s="66" t="s">
        <v>18860</v>
      </c>
      <c r="B1019" s="66" t="s">
        <v>18859</v>
      </c>
      <c r="C1019" s="66" t="s">
        <v>17798</v>
      </c>
      <c r="D1019" s="66" t="s">
        <v>10171</v>
      </c>
      <c r="E1019" s="66" t="s">
        <v>17854</v>
      </c>
      <c r="F1019" s="66" t="s">
        <v>18834</v>
      </c>
      <c r="G1019" s="45"/>
      <c r="H1019" s="45"/>
      <c r="I1019" s="45"/>
      <c r="J1019" s="45"/>
    </row>
    <row r="1020" spans="1:10" ht="14.1" customHeight="1" thickBot="1" x14ac:dyDescent="0.25">
      <c r="A1020" s="93" t="s">
        <v>14828</v>
      </c>
      <c r="B1020" s="67" t="s">
        <v>8529</v>
      </c>
      <c r="C1020" s="76">
        <v>44683</v>
      </c>
      <c r="D1020" s="93" t="s">
        <v>9386</v>
      </c>
      <c r="E1020" s="67" t="s">
        <v>13094</v>
      </c>
      <c r="F1020" s="81" t="s">
        <v>3081</v>
      </c>
      <c r="G1020" s="45"/>
      <c r="H1020" s="45"/>
      <c r="I1020" s="45"/>
      <c r="J1020" s="45"/>
    </row>
    <row r="1021" spans="1:10" ht="14.1" customHeight="1" thickBot="1" x14ac:dyDescent="0.25">
      <c r="A1021" s="94"/>
      <c r="B1021" s="67" t="s">
        <v>1786</v>
      </c>
      <c r="C1021" s="87">
        <f>IF(C1020="","",IF(AND(MONTH(C1020)&gt;=1,MONTH(C1020)&lt;=3),1,IF(AND(MONTH(C1020)&gt;=4,MONTH(C1020)&lt;=6),2,IF(AND(MONTH(C1020)&gt;=7,MONTH(C1020)&lt;=9),3,4))))</f>
        <v>2</v>
      </c>
      <c r="D1021" s="94"/>
      <c r="E1021" s="67" t="s">
        <v>2418</v>
      </c>
      <c r="F1021" s="81" t="s">
        <v>11112</v>
      </c>
      <c r="G1021" s="45"/>
      <c r="H1021" s="45"/>
      <c r="I1021" s="45"/>
      <c r="J1021" s="45"/>
    </row>
    <row r="1022" spans="1:10" ht="14.1" customHeight="1" thickBot="1" x14ac:dyDescent="0.25">
      <c r="A1022" s="94"/>
      <c r="B1022" s="67" t="s">
        <v>12943</v>
      </c>
      <c r="C1022" s="76">
        <v>44690</v>
      </c>
      <c r="D1022" s="94"/>
      <c r="E1022" s="67" t="s">
        <v>3074</v>
      </c>
      <c r="F1022" s="81" t="s">
        <v>11112</v>
      </c>
      <c r="G1022" s="45"/>
      <c r="H1022" s="45"/>
      <c r="I1022" s="45"/>
      <c r="J1022" s="45"/>
    </row>
    <row r="1023" spans="1:10" ht="14.1" customHeight="1" thickBot="1" x14ac:dyDescent="0.25">
      <c r="A1023" s="94"/>
      <c r="B1023" s="67" t="s">
        <v>1786</v>
      </c>
      <c r="C1023" s="87">
        <f>IF(C1022="","",IF(AND(MONTH(C1022)&gt;=1,MONTH(C1022)&lt;=3),1,IF(AND(MONTH(C1022)&gt;=4,MONTH(C1022)&lt;=6),2,IF(AND(MONTH(C1022)&gt;=7,MONTH(C1022)&lt;=9),3,4))))</f>
        <v>2</v>
      </c>
      <c r="D1023" s="94"/>
      <c r="E1023" s="67" t="s">
        <v>13193</v>
      </c>
      <c r="F1023" s="81" t="s">
        <v>11112</v>
      </c>
      <c r="G1023" s="45"/>
      <c r="H1023" s="45"/>
      <c r="I1023" s="45"/>
      <c r="J1023" s="45"/>
    </row>
    <row r="1024" spans="1:10" ht="14.1" customHeight="1" thickBot="1" x14ac:dyDescent="0.25">
      <c r="A1024" s="45"/>
      <c r="B1024" s="45"/>
      <c r="C1024" s="45"/>
      <c r="D1024" s="45"/>
      <c r="E1024" s="45"/>
      <c r="F1024" s="45"/>
      <c r="G1024" s="45"/>
      <c r="H1024" s="45"/>
      <c r="I1024" s="45"/>
      <c r="J1024" s="45"/>
    </row>
    <row r="1025" spans="1:10" ht="14.1" customHeight="1" thickBot="1" x14ac:dyDescent="0.25">
      <c r="A1025" s="72" t="s">
        <v>15735</v>
      </c>
      <c r="B1025" s="72" t="s">
        <v>16146</v>
      </c>
      <c r="C1025" s="72" t="s">
        <v>15641</v>
      </c>
      <c r="D1025" s="72" t="s">
        <v>15251</v>
      </c>
      <c r="E1025" s="72" t="s">
        <v>6933</v>
      </c>
      <c r="F1025" s="72" t="s">
        <v>15280</v>
      </c>
      <c r="G1025" s="45"/>
      <c r="H1025" s="45"/>
      <c r="I1025" s="45"/>
      <c r="J1025" s="45"/>
    </row>
    <row r="1026" spans="1:10" ht="14.1" customHeight="1" x14ac:dyDescent="0.2">
      <c r="A1026" s="82">
        <v>52121604</v>
      </c>
      <c r="B1026" s="69" t="str">
        <f ca="1">IFERROR(INDEX(UNSPSCDes,MATCH(INDIRECT(ADDRESS(ROW(),COLUMN()-1,4)),UNSPSCCode,0)),"")</f>
        <v>Manteles</v>
      </c>
      <c r="C1026" s="82" t="s">
        <v>1449</v>
      </c>
      <c r="D1026" s="82">
        <v>1</v>
      </c>
      <c r="E1026" s="71">
        <v>1500</v>
      </c>
      <c r="F1026" s="70">
        <f ca="1">INDIRECT(ADDRESS(ROW(),COLUMN()-2,4))*INDIRECT(ADDRESS(ROW(),COLUMN()-1,4))</f>
        <v>1500</v>
      </c>
      <c r="G1026" s="45"/>
      <c r="H1026" s="45"/>
      <c r="I1026" s="45"/>
      <c r="J1026" s="45"/>
    </row>
    <row r="1027" spans="1:10" ht="13.5" customHeight="1" x14ac:dyDescent="0.2">
      <c r="A1027" s="82">
        <v>52121607</v>
      </c>
      <c r="B1027" s="69" t="str">
        <f ca="1">IFERROR(INDEX(UNSPSCDes,MATCH(INDIRECT(ADDRESS(ROW(),COLUMN()-1,4)),UNSPSCCode,0)),"")</f>
        <v>Faldas de mesa</v>
      </c>
      <c r="C1027" s="82" t="s">
        <v>1449</v>
      </c>
      <c r="D1027" s="82">
        <v>1</v>
      </c>
      <c r="E1027" s="71">
        <v>1000</v>
      </c>
      <c r="F1027" s="70">
        <f ca="1">INDIRECT(ADDRESS(ROW(),COLUMN()-2,4))*INDIRECT(ADDRESS(ROW(),COLUMN()-1,4))</f>
        <v>1000</v>
      </c>
      <c r="G1027" s="45"/>
      <c r="H1027" s="45"/>
      <c r="I1027" s="45"/>
      <c r="J1027" s="45"/>
    </row>
    <row r="1028" spans="1:10" ht="13.5" customHeight="1" x14ac:dyDescent="0.2">
      <c r="A1028" s="82">
        <v>52121701</v>
      </c>
      <c r="B1028" s="69" t="str">
        <f ca="1">IFERROR(INDEX(UNSPSCDes,MATCH(INDIRECT(ADDRESS(ROW(),COLUMN()-1,4)),UNSPSCCode,0)),"")</f>
        <v>Toallas de baño</v>
      </c>
      <c r="C1028" s="82" t="s">
        <v>1449</v>
      </c>
      <c r="D1028" s="82">
        <v>1</v>
      </c>
      <c r="E1028" s="71">
        <v>500</v>
      </c>
      <c r="F1028" s="70">
        <f ca="1">INDIRECT(ADDRESS(ROW(),COLUMN()-2,4))*INDIRECT(ADDRESS(ROW(),COLUMN()-1,4))</f>
        <v>500</v>
      </c>
      <c r="G1028" s="45"/>
      <c r="H1028" s="45"/>
      <c r="I1028" s="45"/>
      <c r="J1028" s="45"/>
    </row>
    <row r="1029" spans="1:10" ht="14.1" customHeight="1" x14ac:dyDescent="0.2">
      <c r="A1029" s="45"/>
      <c r="B1029" s="45"/>
      <c r="C1029" s="45"/>
      <c r="D1029" s="45"/>
      <c r="E1029" s="73" t="s">
        <v>12551</v>
      </c>
      <c r="F1029" s="74">
        <f ca="1">SUM(Table357[MONTO TOTAL ESTIMADO])</f>
        <v>3000</v>
      </c>
      <c r="G1029" s="45"/>
      <c r="H1029" s="45" t="str">
        <f>C1019</f>
        <v>Bienes</v>
      </c>
      <c r="I1029" s="45" t="str">
        <f>E1019</f>
        <v>No</v>
      </c>
      <c r="J1029" s="45" t="str">
        <f>D1019</f>
        <v>Compras por debajo del Umbral</v>
      </c>
    </row>
    <row r="1030" spans="1:10" ht="14.1" customHeight="1" thickBot="1" x14ac:dyDescent="0.3"/>
    <row r="1031" spans="1:10" ht="33.75" customHeight="1" thickBot="1" x14ac:dyDescent="0.25">
      <c r="A1031" s="64" t="s">
        <v>16382</v>
      </c>
      <c r="B1031" s="64" t="s">
        <v>161</v>
      </c>
      <c r="C1031" s="64" t="s">
        <v>11725</v>
      </c>
      <c r="D1031" s="64" t="s">
        <v>14378</v>
      </c>
      <c r="E1031" s="64" t="s">
        <v>10962</v>
      </c>
      <c r="F1031" s="64" t="s">
        <v>11095</v>
      </c>
      <c r="G1031" s="45"/>
      <c r="H1031" s="45"/>
      <c r="I1031" s="45"/>
      <c r="J1031" s="45"/>
    </row>
    <row r="1032" spans="1:10" ht="14.1" customHeight="1" thickBot="1" x14ac:dyDescent="0.25">
      <c r="A1032" s="66" t="s">
        <v>18860</v>
      </c>
      <c r="B1032" s="66" t="s">
        <v>18859</v>
      </c>
      <c r="C1032" s="66" t="s">
        <v>17798</v>
      </c>
      <c r="D1032" s="66" t="s">
        <v>10171</v>
      </c>
      <c r="E1032" s="66" t="s">
        <v>17854</v>
      </c>
      <c r="F1032" s="66" t="s">
        <v>18834</v>
      </c>
      <c r="G1032" s="45"/>
      <c r="H1032" s="45"/>
      <c r="I1032" s="45"/>
      <c r="J1032" s="45"/>
    </row>
    <row r="1033" spans="1:10" ht="14.1" customHeight="1" thickBot="1" x14ac:dyDescent="0.25">
      <c r="A1033" s="93" t="s">
        <v>14828</v>
      </c>
      <c r="B1033" s="67" t="s">
        <v>8529</v>
      </c>
      <c r="C1033" s="76">
        <v>44775</v>
      </c>
      <c r="D1033" s="93" t="s">
        <v>9386</v>
      </c>
      <c r="E1033" s="67" t="s">
        <v>13094</v>
      </c>
      <c r="F1033" s="81" t="s">
        <v>3081</v>
      </c>
      <c r="G1033" s="45"/>
      <c r="H1033" s="45"/>
      <c r="I1033" s="45"/>
      <c r="J1033" s="45"/>
    </row>
    <row r="1034" spans="1:10" ht="14.1" customHeight="1" thickBot="1" x14ac:dyDescent="0.25">
      <c r="A1034" s="94"/>
      <c r="B1034" s="67" t="s">
        <v>1786</v>
      </c>
      <c r="C1034" s="87">
        <f>IF(C1033="","",IF(AND(MONTH(C1033)&gt;=1,MONTH(C1033)&lt;=3),1,IF(AND(MONTH(C1033)&gt;=4,MONTH(C1033)&lt;=6),2,IF(AND(MONTH(C1033)&gt;=7,MONTH(C1033)&lt;=9),3,4))))</f>
        <v>3</v>
      </c>
      <c r="D1034" s="94"/>
      <c r="E1034" s="67" t="s">
        <v>2418</v>
      </c>
      <c r="F1034" s="81" t="s">
        <v>11112</v>
      </c>
      <c r="G1034" s="45"/>
      <c r="H1034" s="45"/>
      <c r="I1034" s="45"/>
      <c r="J1034" s="45"/>
    </row>
    <row r="1035" spans="1:10" ht="14.1" customHeight="1" thickBot="1" x14ac:dyDescent="0.25">
      <c r="A1035" s="94"/>
      <c r="B1035" s="67" t="s">
        <v>12943</v>
      </c>
      <c r="C1035" s="76">
        <v>44782</v>
      </c>
      <c r="D1035" s="94"/>
      <c r="E1035" s="67" t="s">
        <v>3074</v>
      </c>
      <c r="F1035" s="81" t="s">
        <v>11112</v>
      </c>
      <c r="G1035" s="45"/>
      <c r="H1035" s="45"/>
      <c r="I1035" s="45"/>
      <c r="J1035" s="45"/>
    </row>
    <row r="1036" spans="1:10" ht="14.1" customHeight="1" thickBot="1" x14ac:dyDescent="0.25">
      <c r="A1036" s="94"/>
      <c r="B1036" s="67" t="s">
        <v>1786</v>
      </c>
      <c r="C1036" s="87">
        <f>IF(C1035="","",IF(AND(MONTH(C1035)&gt;=1,MONTH(C1035)&lt;=3),1,IF(AND(MONTH(C1035)&gt;=4,MONTH(C1035)&lt;=6),2,IF(AND(MONTH(C1035)&gt;=7,MONTH(C1035)&lt;=9),3,4))))</f>
        <v>3</v>
      </c>
      <c r="D1036" s="94"/>
      <c r="E1036" s="67" t="s">
        <v>13193</v>
      </c>
      <c r="F1036" s="81" t="s">
        <v>11112</v>
      </c>
      <c r="G1036" s="45"/>
      <c r="H1036" s="45"/>
      <c r="I1036" s="45"/>
      <c r="J1036" s="45"/>
    </row>
    <row r="1037" spans="1:10" ht="14.1" customHeight="1" thickBot="1" x14ac:dyDescent="0.25">
      <c r="A1037" s="45"/>
      <c r="B1037" s="45"/>
      <c r="C1037" s="45"/>
      <c r="D1037" s="45"/>
      <c r="E1037" s="45"/>
      <c r="F1037" s="45"/>
      <c r="G1037" s="45"/>
      <c r="H1037" s="45"/>
      <c r="I1037" s="45"/>
      <c r="J1037" s="45"/>
    </row>
    <row r="1038" spans="1:10" ht="14.1" customHeight="1" thickBot="1" x14ac:dyDescent="0.25">
      <c r="A1038" s="72" t="s">
        <v>15735</v>
      </c>
      <c r="B1038" s="72" t="s">
        <v>16146</v>
      </c>
      <c r="C1038" s="72" t="s">
        <v>15641</v>
      </c>
      <c r="D1038" s="72" t="s">
        <v>15251</v>
      </c>
      <c r="E1038" s="72" t="s">
        <v>6933</v>
      </c>
      <c r="F1038" s="72" t="s">
        <v>15280</v>
      </c>
      <c r="G1038" s="45"/>
      <c r="H1038" s="45"/>
      <c r="I1038" s="45"/>
      <c r="J1038" s="45"/>
    </row>
    <row r="1039" spans="1:10" ht="14.1" customHeight="1" x14ac:dyDescent="0.2">
      <c r="A1039" s="82">
        <v>52121604</v>
      </c>
      <c r="B1039" s="69" t="str">
        <f ca="1">IFERROR(INDEX(UNSPSCDes,MATCH(INDIRECT(ADDRESS(ROW(),COLUMN()-1,4)),UNSPSCCode,0)),"")</f>
        <v>Manteles</v>
      </c>
      <c r="C1039" s="82" t="s">
        <v>1449</v>
      </c>
      <c r="D1039" s="82">
        <v>1</v>
      </c>
      <c r="E1039" s="71">
        <v>1500</v>
      </c>
      <c r="F1039" s="70">
        <f ca="1">INDIRECT(ADDRESS(ROW(),COLUMN()-2,4))*INDIRECT(ADDRESS(ROW(),COLUMN()-1,4))</f>
        <v>1500</v>
      </c>
      <c r="G1039" s="45"/>
      <c r="H1039" s="45"/>
      <c r="I1039" s="45"/>
      <c r="J1039" s="45"/>
    </row>
    <row r="1040" spans="1:10" ht="13.5" customHeight="1" x14ac:dyDescent="0.2">
      <c r="A1040" s="82">
        <v>52121607</v>
      </c>
      <c r="B1040" s="69" t="str">
        <f ca="1">IFERROR(INDEX(UNSPSCDes,MATCH(INDIRECT(ADDRESS(ROW(),COLUMN()-1,4)),UNSPSCCode,0)),"")</f>
        <v>Faldas de mesa</v>
      </c>
      <c r="C1040" s="82" t="s">
        <v>1449</v>
      </c>
      <c r="D1040" s="82">
        <v>1</v>
      </c>
      <c r="E1040" s="71">
        <v>1000</v>
      </c>
      <c r="F1040" s="70">
        <f ca="1">INDIRECT(ADDRESS(ROW(),COLUMN()-2,4))*INDIRECT(ADDRESS(ROW(),COLUMN()-1,4))</f>
        <v>1000</v>
      </c>
      <c r="G1040" s="45"/>
      <c r="H1040" s="45"/>
      <c r="I1040" s="45"/>
      <c r="J1040" s="45"/>
    </row>
    <row r="1041" spans="1:10" ht="13.5" customHeight="1" x14ac:dyDescent="0.2">
      <c r="A1041" s="82">
        <v>52121701</v>
      </c>
      <c r="B1041" s="69" t="str">
        <f ca="1">IFERROR(INDEX(UNSPSCDes,MATCH(INDIRECT(ADDRESS(ROW(),COLUMN()-1,4)),UNSPSCCode,0)),"")</f>
        <v>Toallas de baño</v>
      </c>
      <c r="C1041" s="82" t="s">
        <v>1449</v>
      </c>
      <c r="D1041" s="82">
        <v>1</v>
      </c>
      <c r="E1041" s="71">
        <v>500</v>
      </c>
      <c r="F1041" s="70">
        <f ca="1">INDIRECT(ADDRESS(ROW(),COLUMN()-2,4))*INDIRECT(ADDRESS(ROW(),COLUMN()-1,4))</f>
        <v>500</v>
      </c>
      <c r="G1041" s="45"/>
      <c r="H1041" s="45"/>
      <c r="I1041" s="45"/>
      <c r="J1041" s="45"/>
    </row>
    <row r="1042" spans="1:10" ht="14.1" customHeight="1" x14ac:dyDescent="0.2">
      <c r="A1042" s="45"/>
      <c r="B1042" s="45"/>
      <c r="C1042" s="45"/>
      <c r="D1042" s="45"/>
      <c r="E1042" s="73" t="s">
        <v>12551</v>
      </c>
      <c r="F1042" s="74">
        <f ca="1">SUM(Table358[MONTO TOTAL ESTIMADO])</f>
        <v>3000</v>
      </c>
      <c r="G1042" s="45"/>
      <c r="H1042" s="45" t="str">
        <f>C1032</f>
        <v>Bienes</v>
      </c>
      <c r="I1042" s="45" t="str">
        <f>E1032</f>
        <v>No</v>
      </c>
      <c r="J1042" s="45" t="str">
        <f>D1032</f>
        <v>Compras por debajo del Umbral</v>
      </c>
    </row>
    <row r="1043" spans="1:10" ht="14.1" customHeight="1" thickBot="1" x14ac:dyDescent="0.3"/>
    <row r="1044" spans="1:10" ht="33.75" customHeight="1" thickBot="1" x14ac:dyDescent="0.25">
      <c r="A1044" s="64" t="s">
        <v>16382</v>
      </c>
      <c r="B1044" s="64" t="s">
        <v>161</v>
      </c>
      <c r="C1044" s="64" t="s">
        <v>11725</v>
      </c>
      <c r="D1044" s="64" t="s">
        <v>14378</v>
      </c>
      <c r="E1044" s="64" t="s">
        <v>10962</v>
      </c>
      <c r="F1044" s="64" t="s">
        <v>11095</v>
      </c>
      <c r="G1044" s="45"/>
      <c r="H1044" s="45"/>
      <c r="I1044" s="45"/>
      <c r="J1044" s="45"/>
    </row>
    <row r="1045" spans="1:10" ht="14.1" customHeight="1" thickBot="1" x14ac:dyDescent="0.25">
      <c r="A1045" s="66" t="s">
        <v>18860</v>
      </c>
      <c r="B1045" s="66" t="s">
        <v>18859</v>
      </c>
      <c r="C1045" s="66" t="s">
        <v>17798</v>
      </c>
      <c r="D1045" s="66" t="s">
        <v>10171</v>
      </c>
      <c r="E1045" s="66" t="s">
        <v>17854</v>
      </c>
      <c r="F1045" s="66" t="s">
        <v>18834</v>
      </c>
      <c r="G1045" s="45"/>
      <c r="H1045" s="45"/>
      <c r="I1045" s="45"/>
      <c r="J1045" s="45"/>
    </row>
    <row r="1046" spans="1:10" ht="14.1" customHeight="1" thickBot="1" x14ac:dyDescent="0.25">
      <c r="A1046" s="93" t="s">
        <v>14828</v>
      </c>
      <c r="B1046" s="67" t="s">
        <v>8529</v>
      </c>
      <c r="C1046" s="76">
        <v>44867</v>
      </c>
      <c r="D1046" s="93" t="s">
        <v>9386</v>
      </c>
      <c r="E1046" s="67" t="s">
        <v>13094</v>
      </c>
      <c r="F1046" s="81" t="s">
        <v>3081</v>
      </c>
      <c r="G1046" s="45"/>
      <c r="H1046" s="45"/>
      <c r="I1046" s="45"/>
      <c r="J1046" s="45"/>
    </row>
    <row r="1047" spans="1:10" ht="14.1" customHeight="1" thickBot="1" x14ac:dyDescent="0.25">
      <c r="A1047" s="94"/>
      <c r="B1047" s="67" t="s">
        <v>1786</v>
      </c>
      <c r="C1047" s="87">
        <f>IF(C1046="","",IF(AND(MONTH(C1046)&gt;=1,MONTH(C1046)&lt;=3),1,IF(AND(MONTH(C1046)&gt;=4,MONTH(C1046)&lt;=6),2,IF(AND(MONTH(C1046)&gt;=7,MONTH(C1046)&lt;=9),3,4))))</f>
        <v>4</v>
      </c>
      <c r="D1047" s="94"/>
      <c r="E1047" s="67" t="s">
        <v>2418</v>
      </c>
      <c r="F1047" s="81" t="s">
        <v>11112</v>
      </c>
      <c r="G1047" s="45"/>
      <c r="H1047" s="45"/>
      <c r="I1047" s="45"/>
      <c r="J1047" s="45"/>
    </row>
    <row r="1048" spans="1:10" ht="14.1" customHeight="1" thickBot="1" x14ac:dyDescent="0.25">
      <c r="A1048" s="94"/>
      <c r="B1048" s="67" t="s">
        <v>12943</v>
      </c>
      <c r="C1048" s="76">
        <v>44874</v>
      </c>
      <c r="D1048" s="94"/>
      <c r="E1048" s="67" t="s">
        <v>3074</v>
      </c>
      <c r="F1048" s="81" t="s">
        <v>11112</v>
      </c>
      <c r="G1048" s="45"/>
      <c r="H1048" s="45"/>
      <c r="I1048" s="45"/>
      <c r="J1048" s="45"/>
    </row>
    <row r="1049" spans="1:10" ht="14.1" customHeight="1" thickBot="1" x14ac:dyDescent="0.25">
      <c r="A1049" s="94"/>
      <c r="B1049" s="67" t="s">
        <v>1786</v>
      </c>
      <c r="C1049" s="87">
        <f>IF(C1048="","",IF(AND(MONTH(C1048)&gt;=1,MONTH(C1048)&lt;=3),1,IF(AND(MONTH(C1048)&gt;=4,MONTH(C1048)&lt;=6),2,IF(AND(MONTH(C1048)&gt;=7,MONTH(C1048)&lt;=9),3,4))))</f>
        <v>4</v>
      </c>
      <c r="D1049" s="94"/>
      <c r="E1049" s="67" t="s">
        <v>13193</v>
      </c>
      <c r="F1049" s="81" t="s">
        <v>11112</v>
      </c>
      <c r="G1049" s="45"/>
      <c r="H1049" s="45"/>
      <c r="I1049" s="45"/>
      <c r="J1049" s="45"/>
    </row>
    <row r="1050" spans="1:10" ht="14.1" customHeight="1" thickBot="1" x14ac:dyDescent="0.25">
      <c r="A1050" s="45"/>
      <c r="B1050" s="45"/>
      <c r="C1050" s="45"/>
      <c r="D1050" s="45"/>
      <c r="E1050" s="45"/>
      <c r="F1050" s="45"/>
      <c r="G1050" s="45"/>
      <c r="H1050" s="45"/>
      <c r="I1050" s="45"/>
      <c r="J1050" s="45"/>
    </row>
    <row r="1051" spans="1:10" ht="14.1" customHeight="1" thickBot="1" x14ac:dyDescent="0.25">
      <c r="A1051" s="72" t="s">
        <v>15735</v>
      </c>
      <c r="B1051" s="72" t="s">
        <v>16146</v>
      </c>
      <c r="C1051" s="72" t="s">
        <v>15641</v>
      </c>
      <c r="D1051" s="72" t="s">
        <v>15251</v>
      </c>
      <c r="E1051" s="72" t="s">
        <v>6933</v>
      </c>
      <c r="F1051" s="72" t="s">
        <v>15280</v>
      </c>
      <c r="G1051" s="45"/>
      <c r="H1051" s="45"/>
      <c r="I1051" s="45"/>
      <c r="J1051" s="45"/>
    </row>
    <row r="1052" spans="1:10" ht="14.1" customHeight="1" x14ac:dyDescent="0.2">
      <c r="A1052" s="82">
        <v>52121604</v>
      </c>
      <c r="B1052" s="69" t="str">
        <f ca="1">IFERROR(INDEX(UNSPSCDes,MATCH(INDIRECT(ADDRESS(ROW(),COLUMN()-1,4)),UNSPSCCode,0)),"")</f>
        <v>Manteles</v>
      </c>
      <c r="C1052" s="82" t="s">
        <v>1449</v>
      </c>
      <c r="D1052" s="82">
        <v>1</v>
      </c>
      <c r="E1052" s="71">
        <v>1500</v>
      </c>
      <c r="F1052" s="70">
        <f ca="1">INDIRECT(ADDRESS(ROW(),COLUMN()-2,4))*INDIRECT(ADDRESS(ROW(),COLUMN()-1,4))</f>
        <v>1500</v>
      </c>
      <c r="G1052" s="45"/>
      <c r="H1052" s="45"/>
      <c r="I1052" s="45"/>
      <c r="J1052" s="45"/>
    </row>
    <row r="1053" spans="1:10" ht="13.5" customHeight="1" x14ac:dyDescent="0.2">
      <c r="A1053" s="82">
        <v>52121607</v>
      </c>
      <c r="B1053" s="69" t="str">
        <f ca="1">IFERROR(INDEX(UNSPSCDes,MATCH(INDIRECT(ADDRESS(ROW(),COLUMN()-1,4)),UNSPSCCode,0)),"")</f>
        <v>Faldas de mesa</v>
      </c>
      <c r="C1053" s="82" t="s">
        <v>1449</v>
      </c>
      <c r="D1053" s="82">
        <v>1</v>
      </c>
      <c r="E1053" s="71">
        <v>1000</v>
      </c>
      <c r="F1053" s="70">
        <f ca="1">INDIRECT(ADDRESS(ROW(),COLUMN()-2,4))*INDIRECT(ADDRESS(ROW(),COLUMN()-1,4))</f>
        <v>1000</v>
      </c>
      <c r="G1053" s="45"/>
      <c r="H1053" s="45"/>
      <c r="I1053" s="45"/>
      <c r="J1053" s="45"/>
    </row>
    <row r="1054" spans="1:10" ht="13.5" customHeight="1" x14ac:dyDescent="0.2">
      <c r="A1054" s="82">
        <v>52121701</v>
      </c>
      <c r="B1054" s="69" t="str">
        <f ca="1">IFERROR(INDEX(UNSPSCDes,MATCH(INDIRECT(ADDRESS(ROW(),COLUMN()-1,4)),UNSPSCCode,0)),"")</f>
        <v>Toallas de baño</v>
      </c>
      <c r="C1054" s="82" t="s">
        <v>1449</v>
      </c>
      <c r="D1054" s="82">
        <v>1</v>
      </c>
      <c r="E1054" s="71">
        <v>500</v>
      </c>
      <c r="F1054" s="70">
        <f ca="1">INDIRECT(ADDRESS(ROW(),COLUMN()-2,4))*INDIRECT(ADDRESS(ROW(),COLUMN()-1,4))</f>
        <v>500</v>
      </c>
      <c r="G1054" s="45"/>
      <c r="H1054" s="45"/>
      <c r="I1054" s="45"/>
      <c r="J1054" s="45"/>
    </row>
    <row r="1055" spans="1:10" ht="14.1" customHeight="1" x14ac:dyDescent="0.2">
      <c r="A1055" s="45"/>
      <c r="B1055" s="45"/>
      <c r="C1055" s="45"/>
      <c r="D1055" s="45"/>
      <c r="E1055" s="73" t="s">
        <v>12551</v>
      </c>
      <c r="F1055" s="74">
        <f ca="1">SUM(Table359[MONTO TOTAL ESTIMADO])</f>
        <v>3000</v>
      </c>
      <c r="G1055" s="45"/>
      <c r="H1055" s="45" t="str">
        <f>C1045</f>
        <v>Bienes</v>
      </c>
      <c r="I1055" s="45" t="str">
        <f>E1045</f>
        <v>No</v>
      </c>
      <c r="J1055" s="45" t="str">
        <f>D1045</f>
        <v>Compras por debajo del Umbral</v>
      </c>
    </row>
    <row r="1056" spans="1:10" ht="14.1" customHeight="1" thickBot="1" x14ac:dyDescent="0.3"/>
    <row r="1057" spans="1:10" ht="33.75" customHeight="1" thickBot="1" x14ac:dyDescent="0.25">
      <c r="A1057" s="64" t="s">
        <v>16382</v>
      </c>
      <c r="B1057" s="64" t="s">
        <v>161</v>
      </c>
      <c r="C1057" s="64" t="s">
        <v>11725</v>
      </c>
      <c r="D1057" s="64" t="s">
        <v>14378</v>
      </c>
      <c r="E1057" s="64" t="s">
        <v>10962</v>
      </c>
      <c r="F1057" s="64" t="s">
        <v>11095</v>
      </c>
      <c r="G1057" s="45"/>
      <c r="H1057" s="45"/>
      <c r="I1057" s="45"/>
      <c r="J1057" s="45"/>
    </row>
    <row r="1058" spans="1:10" ht="13.5" customHeight="1" thickBot="1" x14ac:dyDescent="0.25">
      <c r="A1058" s="66" t="s">
        <v>18861</v>
      </c>
      <c r="B1058" s="66" t="s">
        <v>18862</v>
      </c>
      <c r="C1058" s="66" t="s">
        <v>17798</v>
      </c>
      <c r="D1058" s="66" t="s">
        <v>10171</v>
      </c>
      <c r="E1058" s="66" t="s">
        <v>17854</v>
      </c>
      <c r="F1058" s="66" t="s">
        <v>18834</v>
      </c>
      <c r="G1058" s="45"/>
      <c r="H1058" s="45"/>
      <c r="I1058" s="45"/>
      <c r="J1058" s="45"/>
    </row>
    <row r="1059" spans="1:10" ht="14.1" customHeight="1" thickBot="1" x14ac:dyDescent="0.25">
      <c r="A1059" s="93" t="s">
        <v>14828</v>
      </c>
      <c r="B1059" s="67" t="s">
        <v>8529</v>
      </c>
      <c r="C1059" s="76">
        <v>44621</v>
      </c>
      <c r="D1059" s="93" t="s">
        <v>9386</v>
      </c>
      <c r="E1059" s="67" t="s">
        <v>13094</v>
      </c>
      <c r="F1059" s="81" t="s">
        <v>3081</v>
      </c>
      <c r="G1059" s="45"/>
      <c r="H1059" s="45"/>
      <c r="I1059" s="45"/>
      <c r="J1059" s="45"/>
    </row>
    <row r="1060" spans="1:10" ht="14.1" customHeight="1" thickBot="1" x14ac:dyDescent="0.25">
      <c r="A1060" s="94"/>
      <c r="B1060" s="67" t="s">
        <v>1786</v>
      </c>
      <c r="C1060" s="87">
        <f>IF(C1059="","",IF(AND(MONTH(C1059)&gt;=1,MONTH(C1059)&lt;=3),1,IF(AND(MONTH(C1059)&gt;=4,MONTH(C1059)&lt;=6),2,IF(AND(MONTH(C1059)&gt;=7,MONTH(C1059)&lt;=9),3,4))))</f>
        <v>1</v>
      </c>
      <c r="D1060" s="94"/>
      <c r="E1060" s="67" t="s">
        <v>2418</v>
      </c>
      <c r="F1060" s="81" t="s">
        <v>11112</v>
      </c>
      <c r="G1060" s="45"/>
      <c r="H1060" s="45"/>
      <c r="I1060" s="45"/>
      <c r="J1060" s="45"/>
    </row>
    <row r="1061" spans="1:10" ht="14.1" customHeight="1" thickBot="1" x14ac:dyDescent="0.25">
      <c r="A1061" s="94"/>
      <c r="B1061" s="67" t="s">
        <v>12943</v>
      </c>
      <c r="C1061" s="76">
        <v>44628</v>
      </c>
      <c r="D1061" s="94"/>
      <c r="E1061" s="67" t="s">
        <v>3074</v>
      </c>
      <c r="F1061" s="81" t="s">
        <v>11112</v>
      </c>
      <c r="G1061" s="45"/>
      <c r="H1061" s="45"/>
      <c r="I1061" s="45"/>
      <c r="J1061" s="45"/>
    </row>
    <row r="1062" spans="1:10" ht="14.1" customHeight="1" thickBot="1" x14ac:dyDescent="0.25">
      <c r="A1062" s="94"/>
      <c r="B1062" s="67" t="s">
        <v>1786</v>
      </c>
      <c r="C1062" s="87">
        <f>IF(C1061="","",IF(AND(MONTH(C1061)&gt;=1,MONTH(C1061)&lt;=3),1,IF(AND(MONTH(C1061)&gt;=4,MONTH(C1061)&lt;=6),2,IF(AND(MONTH(C1061)&gt;=7,MONTH(C1061)&lt;=9),3,4))))</f>
        <v>1</v>
      </c>
      <c r="D1062" s="94"/>
      <c r="E1062" s="67" t="s">
        <v>13193</v>
      </c>
      <c r="F1062" s="81" t="s">
        <v>11112</v>
      </c>
      <c r="G1062" s="45"/>
      <c r="H1062" s="45"/>
      <c r="I1062" s="45"/>
      <c r="J1062" s="45"/>
    </row>
    <row r="1063" spans="1:10" ht="14.1" customHeight="1" thickBot="1" x14ac:dyDescent="0.25">
      <c r="A1063" s="45"/>
      <c r="B1063" s="45"/>
      <c r="C1063" s="45"/>
      <c r="D1063" s="45"/>
      <c r="E1063" s="45"/>
      <c r="F1063" s="45"/>
      <c r="G1063" s="45"/>
      <c r="H1063" s="45"/>
      <c r="I1063" s="45"/>
      <c r="J1063" s="45"/>
    </row>
    <row r="1064" spans="1:10" ht="14.1" customHeight="1" thickBot="1" x14ac:dyDescent="0.25">
      <c r="A1064" s="72" t="s">
        <v>15735</v>
      </c>
      <c r="B1064" s="72" t="s">
        <v>16146</v>
      </c>
      <c r="C1064" s="72" t="s">
        <v>15641</v>
      </c>
      <c r="D1064" s="72" t="s">
        <v>15251</v>
      </c>
      <c r="E1064" s="72" t="s">
        <v>6933</v>
      </c>
      <c r="F1064" s="72" t="s">
        <v>15280</v>
      </c>
      <c r="G1064" s="45"/>
      <c r="H1064" s="45"/>
      <c r="I1064" s="45"/>
      <c r="J1064" s="45"/>
    </row>
    <row r="1065" spans="1:10" ht="13.5" customHeight="1" x14ac:dyDescent="0.2">
      <c r="A1065" s="82">
        <v>53102002</v>
      </c>
      <c r="B1065" s="69" t="str">
        <f t="shared" ref="B1065:B1071" ca="1" si="52">IFERROR(INDEX(UNSPSCDes,MATCH(INDIRECT(ADDRESS(ROW(),COLUMN()-1,4)),UNSPSCCode,0)),"")</f>
        <v>Vestidos o faldas o saris o kimonos para para mujer</v>
      </c>
      <c r="C1065" s="82" t="s">
        <v>1449</v>
      </c>
      <c r="D1065" s="82">
        <v>3</v>
      </c>
      <c r="E1065" s="71">
        <v>1600</v>
      </c>
      <c r="F1065" s="70">
        <f t="shared" ref="F1065:F1071" ca="1" si="53">INDIRECT(ADDRESS(ROW(),COLUMN()-2,4))*INDIRECT(ADDRESS(ROW(),COLUMN()-1,4))</f>
        <v>4800</v>
      </c>
      <c r="G1065" s="45"/>
      <c r="H1065" s="45"/>
      <c r="I1065" s="45"/>
      <c r="J1065" s="45"/>
    </row>
    <row r="1066" spans="1:10" ht="13.5" customHeight="1" x14ac:dyDescent="0.2">
      <c r="A1066" s="82">
        <v>53101604</v>
      </c>
      <c r="B1066" s="69" t="str">
        <f t="shared" ca="1" si="52"/>
        <v>Camisas o blusas para mujer</v>
      </c>
      <c r="C1066" s="82" t="s">
        <v>1449</v>
      </c>
      <c r="D1066" s="82">
        <v>5</v>
      </c>
      <c r="E1066" s="71">
        <v>1600</v>
      </c>
      <c r="F1066" s="70">
        <f t="shared" ca="1" si="53"/>
        <v>8000</v>
      </c>
      <c r="G1066" s="45"/>
      <c r="H1066" s="45"/>
      <c r="I1066" s="45"/>
      <c r="J1066" s="45"/>
    </row>
    <row r="1067" spans="1:10" ht="13.5" customHeight="1" x14ac:dyDescent="0.2">
      <c r="A1067" s="82">
        <v>53101804</v>
      </c>
      <c r="B1067" s="69" t="str">
        <f t="shared" ca="1" si="52"/>
        <v>Abrigos o chaquetas para mujer</v>
      </c>
      <c r="C1067" s="82" t="s">
        <v>1449</v>
      </c>
      <c r="D1067" s="82">
        <v>5</v>
      </c>
      <c r="E1067" s="71">
        <v>3200</v>
      </c>
      <c r="F1067" s="70">
        <f t="shared" ca="1" si="53"/>
        <v>16000</v>
      </c>
      <c r="G1067" s="45"/>
      <c r="H1067" s="45"/>
      <c r="I1067" s="45"/>
      <c r="J1067" s="45"/>
    </row>
    <row r="1068" spans="1:10" ht="13.5" customHeight="1" x14ac:dyDescent="0.2">
      <c r="A1068" s="82">
        <v>53102102</v>
      </c>
      <c r="B1068" s="69" t="str">
        <f t="shared" ca="1" si="52"/>
        <v>Overoles o monos para hombre</v>
      </c>
      <c r="C1068" s="82" t="s">
        <v>1449</v>
      </c>
      <c r="D1068" s="82">
        <v>4</v>
      </c>
      <c r="E1068" s="71">
        <v>1400</v>
      </c>
      <c r="F1068" s="70">
        <f t="shared" ca="1" si="53"/>
        <v>5600</v>
      </c>
      <c r="G1068" s="45"/>
      <c r="H1068" s="45"/>
      <c r="I1068" s="45"/>
      <c r="J1068" s="45"/>
    </row>
    <row r="1069" spans="1:10" ht="13.5" customHeight="1" x14ac:dyDescent="0.2">
      <c r="A1069" s="82">
        <v>53101602</v>
      </c>
      <c r="B1069" s="69" t="str">
        <f t="shared" ca="1" si="52"/>
        <v>Camisas para hombre</v>
      </c>
      <c r="C1069" s="82" t="s">
        <v>1449</v>
      </c>
      <c r="D1069" s="82">
        <v>5</v>
      </c>
      <c r="E1069" s="71">
        <v>3600</v>
      </c>
      <c r="F1069" s="70">
        <f t="shared" ca="1" si="53"/>
        <v>18000</v>
      </c>
      <c r="G1069" s="45"/>
      <c r="H1069" s="45"/>
      <c r="I1069" s="45"/>
      <c r="J1069" s="45"/>
    </row>
    <row r="1070" spans="1:10" ht="13.5" customHeight="1" x14ac:dyDescent="0.2">
      <c r="A1070" s="82">
        <v>53101504</v>
      </c>
      <c r="B1070" s="69" t="str">
        <f t="shared" ca="1" si="52"/>
        <v>Pantalones largos o cortos o pantalonetas para mujer</v>
      </c>
      <c r="C1070" s="82" t="s">
        <v>1449</v>
      </c>
      <c r="D1070" s="82">
        <v>5</v>
      </c>
      <c r="E1070" s="71">
        <v>2200</v>
      </c>
      <c r="F1070" s="70">
        <f t="shared" ca="1" si="53"/>
        <v>11000</v>
      </c>
      <c r="G1070" s="45"/>
      <c r="H1070" s="45"/>
      <c r="I1070" s="45"/>
      <c r="J1070" s="45"/>
    </row>
    <row r="1071" spans="1:10" ht="13.5" customHeight="1" x14ac:dyDescent="0.2">
      <c r="A1071" s="82">
        <v>53101502</v>
      </c>
      <c r="B1071" s="69" t="str">
        <f t="shared" ca="1" si="52"/>
        <v>Pantalones largos o cortos o pantalonetas para hombre</v>
      </c>
      <c r="C1071" s="82" t="s">
        <v>1449</v>
      </c>
      <c r="D1071" s="82">
        <v>5</v>
      </c>
      <c r="E1071" s="71">
        <v>2200</v>
      </c>
      <c r="F1071" s="70">
        <f t="shared" ca="1" si="53"/>
        <v>11000</v>
      </c>
      <c r="G1071" s="45"/>
      <c r="H1071" s="45"/>
      <c r="I1071" s="45"/>
      <c r="J1071" s="45"/>
    </row>
    <row r="1072" spans="1:10" ht="14.1" customHeight="1" x14ac:dyDescent="0.2">
      <c r="A1072" s="45"/>
      <c r="B1072" s="45"/>
      <c r="C1072" s="45"/>
      <c r="D1072" s="45"/>
      <c r="E1072" s="73" t="s">
        <v>12551</v>
      </c>
      <c r="F1072" s="74">
        <f ca="1">SUM(Table360[MONTO TOTAL ESTIMADO])</f>
        <v>74400</v>
      </c>
      <c r="G1072" s="45"/>
      <c r="H1072" s="45" t="str">
        <f>C1058</f>
        <v>Bienes</v>
      </c>
      <c r="I1072" s="45" t="str">
        <f>E1058</f>
        <v>No</v>
      </c>
      <c r="J1072" s="45" t="str">
        <f>D1058</f>
        <v>Compras por debajo del Umbral</v>
      </c>
    </row>
    <row r="1073" spans="1:10" ht="14.1" customHeight="1" thickBot="1" x14ac:dyDescent="0.3"/>
    <row r="1074" spans="1:10" ht="33.75" customHeight="1" thickBot="1" x14ac:dyDescent="0.25">
      <c r="A1074" s="64" t="s">
        <v>16382</v>
      </c>
      <c r="B1074" s="64" t="s">
        <v>161</v>
      </c>
      <c r="C1074" s="64" t="s">
        <v>11725</v>
      </c>
      <c r="D1074" s="64" t="s">
        <v>14378</v>
      </c>
      <c r="E1074" s="64" t="s">
        <v>10962</v>
      </c>
      <c r="F1074" s="64" t="s">
        <v>11095</v>
      </c>
      <c r="G1074" s="45"/>
      <c r="H1074" s="45"/>
      <c r="I1074" s="45"/>
      <c r="J1074" s="45"/>
    </row>
    <row r="1075" spans="1:10" ht="14.1" customHeight="1" thickBot="1" x14ac:dyDescent="0.25">
      <c r="A1075" s="66" t="s">
        <v>18861</v>
      </c>
      <c r="B1075" s="66" t="s">
        <v>18862</v>
      </c>
      <c r="C1075" s="66" t="s">
        <v>17798</v>
      </c>
      <c r="D1075" s="66" t="s">
        <v>10171</v>
      </c>
      <c r="E1075" s="66" t="s">
        <v>17854</v>
      </c>
      <c r="F1075" s="66" t="s">
        <v>18834</v>
      </c>
      <c r="G1075" s="45"/>
      <c r="H1075" s="45"/>
      <c r="I1075" s="45"/>
      <c r="J1075" s="45"/>
    </row>
    <row r="1076" spans="1:10" ht="14.1" customHeight="1" thickBot="1" x14ac:dyDescent="0.25">
      <c r="A1076" s="93" t="s">
        <v>14828</v>
      </c>
      <c r="B1076" s="67" t="s">
        <v>8529</v>
      </c>
      <c r="C1076" s="76">
        <v>44713</v>
      </c>
      <c r="D1076" s="93" t="s">
        <v>9386</v>
      </c>
      <c r="E1076" s="67" t="s">
        <v>13094</v>
      </c>
      <c r="F1076" s="81" t="s">
        <v>3081</v>
      </c>
      <c r="G1076" s="45"/>
      <c r="H1076" s="45"/>
      <c r="I1076" s="45"/>
      <c r="J1076" s="45"/>
    </row>
    <row r="1077" spans="1:10" ht="14.1" customHeight="1" thickBot="1" x14ac:dyDescent="0.25">
      <c r="A1077" s="94"/>
      <c r="B1077" s="67" t="s">
        <v>1786</v>
      </c>
      <c r="C1077" s="87">
        <f>IF(C1076="","",IF(AND(MONTH(C1076)&gt;=1,MONTH(C1076)&lt;=3),1,IF(AND(MONTH(C1076)&gt;=4,MONTH(C1076)&lt;=6),2,IF(AND(MONTH(C1076)&gt;=7,MONTH(C1076)&lt;=9),3,4))))</f>
        <v>2</v>
      </c>
      <c r="D1077" s="94"/>
      <c r="E1077" s="67" t="s">
        <v>2418</v>
      </c>
      <c r="F1077" s="81" t="s">
        <v>11112</v>
      </c>
      <c r="G1077" s="45"/>
      <c r="H1077" s="45"/>
      <c r="I1077" s="45"/>
      <c r="J1077" s="45"/>
    </row>
    <row r="1078" spans="1:10" ht="14.1" customHeight="1" thickBot="1" x14ac:dyDescent="0.25">
      <c r="A1078" s="94"/>
      <c r="B1078" s="67" t="s">
        <v>12943</v>
      </c>
      <c r="C1078" s="76">
        <v>44720</v>
      </c>
      <c r="D1078" s="94"/>
      <c r="E1078" s="67" t="s">
        <v>3074</v>
      </c>
      <c r="F1078" s="81" t="s">
        <v>11112</v>
      </c>
      <c r="G1078" s="45"/>
      <c r="H1078" s="45"/>
      <c r="I1078" s="45"/>
      <c r="J1078" s="45"/>
    </row>
    <row r="1079" spans="1:10" ht="14.1" customHeight="1" thickBot="1" x14ac:dyDescent="0.25">
      <c r="A1079" s="94"/>
      <c r="B1079" s="67" t="s">
        <v>1786</v>
      </c>
      <c r="C1079" s="87">
        <f>IF(C1078="","",IF(AND(MONTH(C1078)&gt;=1,MONTH(C1078)&lt;=3),1,IF(AND(MONTH(C1078)&gt;=4,MONTH(C1078)&lt;=6),2,IF(AND(MONTH(C1078)&gt;=7,MONTH(C1078)&lt;=9),3,4))))</f>
        <v>2</v>
      </c>
      <c r="D1079" s="94"/>
      <c r="E1079" s="67" t="s">
        <v>13193</v>
      </c>
      <c r="F1079" s="81" t="s">
        <v>11112</v>
      </c>
      <c r="G1079" s="45"/>
      <c r="H1079" s="45"/>
      <c r="I1079" s="45"/>
      <c r="J1079" s="45"/>
    </row>
    <row r="1080" spans="1:10" ht="14.1" customHeight="1" thickBot="1" x14ac:dyDescent="0.25">
      <c r="A1080" s="45"/>
      <c r="B1080" s="45"/>
      <c r="C1080" s="45"/>
      <c r="D1080" s="45"/>
      <c r="E1080" s="45"/>
      <c r="F1080" s="45"/>
      <c r="G1080" s="45"/>
      <c r="H1080" s="45"/>
      <c r="I1080" s="45"/>
      <c r="J1080" s="45"/>
    </row>
    <row r="1081" spans="1:10" ht="14.1" customHeight="1" thickBot="1" x14ac:dyDescent="0.25">
      <c r="A1081" s="72" t="s">
        <v>15735</v>
      </c>
      <c r="B1081" s="72" t="s">
        <v>16146</v>
      </c>
      <c r="C1081" s="72" t="s">
        <v>15641</v>
      </c>
      <c r="D1081" s="72" t="s">
        <v>15251</v>
      </c>
      <c r="E1081" s="72" t="s">
        <v>6933</v>
      </c>
      <c r="F1081" s="72" t="s">
        <v>15280</v>
      </c>
      <c r="G1081" s="45"/>
      <c r="H1081" s="45"/>
      <c r="I1081" s="45"/>
      <c r="J1081" s="45"/>
    </row>
    <row r="1082" spans="1:10" ht="13.5" customHeight="1" x14ac:dyDescent="0.2">
      <c r="A1082" s="82">
        <v>53101604</v>
      </c>
      <c r="B1082" s="69" t="str">
        <f ca="1">IFERROR(INDEX(UNSPSCDes,MATCH(INDIRECT(ADDRESS(ROW(),COLUMN()-1,4)),UNSPSCCode,0)),"")</f>
        <v>Camisas o blusas para mujer</v>
      </c>
      <c r="C1082" s="82" t="s">
        <v>1449</v>
      </c>
      <c r="D1082" s="82">
        <v>5</v>
      </c>
      <c r="E1082" s="71">
        <v>1600</v>
      </c>
      <c r="F1082" s="70">
        <f ca="1">INDIRECT(ADDRESS(ROW(),COLUMN()-2,4))*INDIRECT(ADDRESS(ROW(),COLUMN()-1,4))</f>
        <v>8000</v>
      </c>
      <c r="G1082" s="45"/>
      <c r="H1082" s="45"/>
      <c r="I1082" s="45"/>
      <c r="J1082" s="45"/>
    </row>
    <row r="1083" spans="1:10" ht="13.5" customHeight="1" x14ac:dyDescent="0.2">
      <c r="A1083" s="82">
        <v>53101804</v>
      </c>
      <c r="B1083" s="69" t="str">
        <f ca="1">IFERROR(INDEX(UNSPSCDes,MATCH(INDIRECT(ADDRESS(ROW(),COLUMN()-1,4)),UNSPSCCode,0)),"")</f>
        <v>Abrigos o chaquetas para mujer</v>
      </c>
      <c r="C1083" s="82" t="s">
        <v>1449</v>
      </c>
      <c r="D1083" s="82">
        <v>5</v>
      </c>
      <c r="E1083" s="71">
        <v>3200</v>
      </c>
      <c r="F1083" s="70">
        <f ca="1">INDIRECT(ADDRESS(ROW(),COLUMN()-2,4))*INDIRECT(ADDRESS(ROW(),COLUMN()-1,4))</f>
        <v>16000</v>
      </c>
      <c r="G1083" s="45"/>
      <c r="H1083" s="45"/>
      <c r="I1083" s="45"/>
      <c r="J1083" s="45"/>
    </row>
    <row r="1084" spans="1:10" ht="13.5" customHeight="1" x14ac:dyDescent="0.2">
      <c r="A1084" s="82">
        <v>53101602</v>
      </c>
      <c r="B1084" s="69" t="str">
        <f ca="1">IFERROR(INDEX(UNSPSCDes,MATCH(INDIRECT(ADDRESS(ROW(),COLUMN()-1,4)),UNSPSCCode,0)),"")</f>
        <v>Camisas para hombre</v>
      </c>
      <c r="C1084" s="82" t="s">
        <v>1449</v>
      </c>
      <c r="D1084" s="82">
        <v>6</v>
      </c>
      <c r="E1084" s="71">
        <v>3600</v>
      </c>
      <c r="F1084" s="70">
        <f ca="1">INDIRECT(ADDRESS(ROW(),COLUMN()-2,4))*INDIRECT(ADDRESS(ROW(),COLUMN()-1,4))</f>
        <v>21600</v>
      </c>
      <c r="G1084" s="45"/>
      <c r="H1084" s="45"/>
      <c r="I1084" s="45"/>
      <c r="J1084" s="45"/>
    </row>
    <row r="1085" spans="1:10" ht="13.5" customHeight="1" x14ac:dyDescent="0.2">
      <c r="A1085" s="82">
        <v>53101504</v>
      </c>
      <c r="B1085" s="69" t="str">
        <f ca="1">IFERROR(INDEX(UNSPSCDes,MATCH(INDIRECT(ADDRESS(ROW(),COLUMN()-1,4)),UNSPSCCode,0)),"")</f>
        <v>Pantalones largos o cortos o pantalonetas para mujer</v>
      </c>
      <c r="C1085" s="82" t="s">
        <v>1449</v>
      </c>
      <c r="D1085" s="82">
        <v>6</v>
      </c>
      <c r="E1085" s="71">
        <v>2200</v>
      </c>
      <c r="F1085" s="70">
        <f ca="1">INDIRECT(ADDRESS(ROW(),COLUMN()-2,4))*INDIRECT(ADDRESS(ROW(),COLUMN()-1,4))</f>
        <v>13200</v>
      </c>
      <c r="G1085" s="45"/>
      <c r="H1085" s="45"/>
      <c r="I1085" s="45"/>
      <c r="J1085" s="45"/>
    </row>
    <row r="1086" spans="1:10" ht="13.5" customHeight="1" x14ac:dyDescent="0.2">
      <c r="A1086" s="82">
        <v>53101502</v>
      </c>
      <c r="B1086" s="69" t="str">
        <f ca="1">IFERROR(INDEX(UNSPSCDes,MATCH(INDIRECT(ADDRESS(ROW(),COLUMN()-1,4)),UNSPSCCode,0)),"")</f>
        <v>Pantalones largos o cortos o pantalonetas para hombre</v>
      </c>
      <c r="C1086" s="82" t="s">
        <v>1449</v>
      </c>
      <c r="D1086" s="82">
        <v>7</v>
      </c>
      <c r="E1086" s="71">
        <v>2200</v>
      </c>
      <c r="F1086" s="70">
        <f ca="1">INDIRECT(ADDRESS(ROW(),COLUMN()-2,4))*INDIRECT(ADDRESS(ROW(),COLUMN()-1,4))</f>
        <v>15400</v>
      </c>
      <c r="G1086" s="45"/>
      <c r="H1086" s="45"/>
      <c r="I1086" s="45"/>
      <c r="J1086" s="45"/>
    </row>
    <row r="1087" spans="1:10" ht="14.1" customHeight="1" x14ac:dyDescent="0.2">
      <c r="A1087" s="45"/>
      <c r="B1087" s="45"/>
      <c r="C1087" s="45"/>
      <c r="D1087" s="45"/>
      <c r="E1087" s="73" t="s">
        <v>12551</v>
      </c>
      <c r="F1087" s="74">
        <f ca="1">SUM(Table361[MONTO TOTAL ESTIMADO])</f>
        <v>74200</v>
      </c>
      <c r="G1087" s="45"/>
      <c r="H1087" s="45" t="str">
        <f>C1075</f>
        <v>Bienes</v>
      </c>
      <c r="I1087" s="45" t="str">
        <f>E1075</f>
        <v>No</v>
      </c>
      <c r="J1087" s="45" t="str">
        <f>D1075</f>
        <v>Compras por debajo del Umbral</v>
      </c>
    </row>
    <row r="1088" spans="1:10" ht="14.1" customHeight="1" thickBot="1" x14ac:dyDescent="0.3"/>
    <row r="1089" spans="1:10" ht="33.75" customHeight="1" thickBot="1" x14ac:dyDescent="0.25">
      <c r="A1089" s="64" t="s">
        <v>16382</v>
      </c>
      <c r="B1089" s="64" t="s">
        <v>161</v>
      </c>
      <c r="C1089" s="64" t="s">
        <v>11725</v>
      </c>
      <c r="D1089" s="64" t="s">
        <v>14378</v>
      </c>
      <c r="E1089" s="64" t="s">
        <v>10962</v>
      </c>
      <c r="F1089" s="64" t="s">
        <v>11095</v>
      </c>
      <c r="G1089" s="45"/>
      <c r="H1089" s="45"/>
      <c r="I1089" s="45"/>
      <c r="J1089" s="45"/>
    </row>
    <row r="1090" spans="1:10" ht="14.1" customHeight="1" thickBot="1" x14ac:dyDescent="0.25">
      <c r="A1090" s="66" t="s">
        <v>18861</v>
      </c>
      <c r="B1090" s="66" t="s">
        <v>18863</v>
      </c>
      <c r="C1090" s="66" t="s">
        <v>17798</v>
      </c>
      <c r="D1090" s="66" t="s">
        <v>10171</v>
      </c>
      <c r="E1090" s="66" t="s">
        <v>17854</v>
      </c>
      <c r="F1090" s="66" t="s">
        <v>18834</v>
      </c>
      <c r="G1090" s="45"/>
      <c r="H1090" s="45"/>
      <c r="I1090" s="45"/>
      <c r="J1090" s="45"/>
    </row>
    <row r="1091" spans="1:10" ht="14.1" customHeight="1" thickBot="1" x14ac:dyDescent="0.25">
      <c r="A1091" s="93" t="s">
        <v>14828</v>
      </c>
      <c r="B1091" s="67" t="s">
        <v>8529</v>
      </c>
      <c r="C1091" s="76">
        <v>44809</v>
      </c>
      <c r="D1091" s="93" t="s">
        <v>9386</v>
      </c>
      <c r="E1091" s="67" t="s">
        <v>13094</v>
      </c>
      <c r="F1091" s="81" t="s">
        <v>3081</v>
      </c>
      <c r="G1091" s="45"/>
      <c r="H1091" s="45"/>
      <c r="I1091" s="45"/>
      <c r="J1091" s="45"/>
    </row>
    <row r="1092" spans="1:10" ht="14.1" customHeight="1" thickBot="1" x14ac:dyDescent="0.25">
      <c r="A1092" s="94"/>
      <c r="B1092" s="67" t="s">
        <v>1786</v>
      </c>
      <c r="C1092" s="87">
        <f>IF(C1091="","",IF(AND(MONTH(C1091)&gt;=1,MONTH(C1091)&lt;=3),1,IF(AND(MONTH(C1091)&gt;=4,MONTH(C1091)&lt;=6),2,IF(AND(MONTH(C1091)&gt;=7,MONTH(C1091)&lt;=9),3,4))))</f>
        <v>3</v>
      </c>
      <c r="D1092" s="94"/>
      <c r="E1092" s="67" t="s">
        <v>2418</v>
      </c>
      <c r="F1092" s="81" t="s">
        <v>11112</v>
      </c>
      <c r="G1092" s="45"/>
      <c r="H1092" s="45"/>
      <c r="I1092" s="45"/>
      <c r="J1092" s="45"/>
    </row>
    <row r="1093" spans="1:10" ht="14.1" customHeight="1" thickBot="1" x14ac:dyDescent="0.25">
      <c r="A1093" s="94"/>
      <c r="B1093" s="67" t="s">
        <v>12943</v>
      </c>
      <c r="C1093" s="76">
        <v>44816</v>
      </c>
      <c r="D1093" s="94"/>
      <c r="E1093" s="67" t="s">
        <v>3074</v>
      </c>
      <c r="F1093" s="81" t="s">
        <v>11112</v>
      </c>
      <c r="G1093" s="45"/>
      <c r="H1093" s="45"/>
      <c r="I1093" s="45"/>
      <c r="J1093" s="45"/>
    </row>
    <row r="1094" spans="1:10" ht="14.1" customHeight="1" thickBot="1" x14ac:dyDescent="0.25">
      <c r="A1094" s="94"/>
      <c r="B1094" s="67" t="s">
        <v>1786</v>
      </c>
      <c r="C1094" s="87">
        <f>IF(C1093="","",IF(AND(MONTH(C1093)&gt;=1,MONTH(C1093)&lt;=3),1,IF(AND(MONTH(C1093)&gt;=4,MONTH(C1093)&lt;=6),2,IF(AND(MONTH(C1093)&gt;=7,MONTH(C1093)&lt;=9),3,4))))</f>
        <v>3</v>
      </c>
      <c r="D1094" s="94"/>
      <c r="E1094" s="67" t="s">
        <v>13193</v>
      </c>
      <c r="F1094" s="81" t="s">
        <v>11112</v>
      </c>
      <c r="G1094" s="45"/>
      <c r="H1094" s="45"/>
      <c r="I1094" s="45"/>
      <c r="J1094" s="45"/>
    </row>
    <row r="1095" spans="1:10" ht="14.1" customHeight="1" thickBot="1" x14ac:dyDescent="0.25">
      <c r="A1095" s="45"/>
      <c r="B1095" s="45"/>
      <c r="C1095" s="45"/>
      <c r="D1095" s="45"/>
      <c r="E1095" s="45"/>
      <c r="F1095" s="45"/>
      <c r="G1095" s="45"/>
      <c r="H1095" s="45"/>
      <c r="I1095" s="45"/>
      <c r="J1095" s="45"/>
    </row>
    <row r="1096" spans="1:10" ht="14.1" customHeight="1" thickBot="1" x14ac:dyDescent="0.25">
      <c r="A1096" s="72" t="s">
        <v>15735</v>
      </c>
      <c r="B1096" s="72" t="s">
        <v>16146</v>
      </c>
      <c r="C1096" s="72" t="s">
        <v>15641</v>
      </c>
      <c r="D1096" s="72" t="s">
        <v>15251</v>
      </c>
      <c r="E1096" s="72" t="s">
        <v>6933</v>
      </c>
      <c r="F1096" s="72" t="s">
        <v>15280</v>
      </c>
      <c r="G1096" s="45"/>
      <c r="H1096" s="45"/>
      <c r="I1096" s="45"/>
      <c r="J1096" s="45"/>
    </row>
    <row r="1097" spans="1:10" ht="13.5" customHeight="1" x14ac:dyDescent="0.2">
      <c r="A1097" s="82">
        <v>53103001</v>
      </c>
      <c r="B1097" s="69" t="str">
        <f ca="1">IFERROR(INDEX(UNSPSCDes,MATCH(INDIRECT(ADDRESS(ROW(),COLUMN()-1,4)),UNSPSCCode,0)),"")</f>
        <v>Camisetas (t-shirts) para hombre</v>
      </c>
      <c r="C1097" s="82" t="s">
        <v>1449</v>
      </c>
      <c r="D1097" s="82">
        <v>87</v>
      </c>
      <c r="E1097" s="71">
        <v>675</v>
      </c>
      <c r="F1097" s="70">
        <f ca="1">INDIRECT(ADDRESS(ROW(),COLUMN()-2,4))*INDIRECT(ADDRESS(ROW(),COLUMN()-1,4))</f>
        <v>58725</v>
      </c>
      <c r="G1097" s="45"/>
      <c r="H1097" s="45"/>
      <c r="I1097" s="45"/>
      <c r="J1097" s="45"/>
    </row>
    <row r="1098" spans="1:10" ht="13.5" customHeight="1" x14ac:dyDescent="0.2">
      <c r="A1098" s="82">
        <v>53102516</v>
      </c>
      <c r="B1098" s="69" t="str">
        <f ca="1">IFERROR(INDEX(UNSPSCDes,MATCH(INDIRECT(ADDRESS(ROW(),COLUMN()-1,4)),UNSPSCCode,0)),"")</f>
        <v>Gorras</v>
      </c>
      <c r="C1098" s="82" t="s">
        <v>1449</v>
      </c>
      <c r="D1098" s="82">
        <v>65</v>
      </c>
      <c r="E1098" s="71">
        <v>250</v>
      </c>
      <c r="F1098" s="70">
        <f ca="1">INDIRECT(ADDRESS(ROW(),COLUMN()-2,4))*INDIRECT(ADDRESS(ROW(),COLUMN()-1,4))</f>
        <v>16250</v>
      </c>
      <c r="G1098" s="45"/>
      <c r="H1098" s="45"/>
      <c r="I1098" s="45"/>
      <c r="J1098" s="45"/>
    </row>
    <row r="1099" spans="1:10" ht="14.1" customHeight="1" x14ac:dyDescent="0.2">
      <c r="A1099" s="45"/>
      <c r="B1099" s="45"/>
      <c r="C1099" s="45"/>
      <c r="D1099" s="45"/>
      <c r="E1099" s="73" t="s">
        <v>12551</v>
      </c>
      <c r="F1099" s="74">
        <f ca="1">SUM(Table362[MONTO TOTAL ESTIMADO])</f>
        <v>74975</v>
      </c>
      <c r="G1099" s="45"/>
      <c r="H1099" s="45" t="str">
        <f>C1090</f>
        <v>Bienes</v>
      </c>
      <c r="I1099" s="45" t="str">
        <f>E1090</f>
        <v>No</v>
      </c>
      <c r="J1099" s="45" t="str">
        <f>D1090</f>
        <v>Compras por debajo del Umbral</v>
      </c>
    </row>
    <row r="1100" spans="1:10" ht="14.1" customHeight="1" thickBot="1" x14ac:dyDescent="0.3"/>
    <row r="1101" spans="1:10" ht="33.75" customHeight="1" thickBot="1" x14ac:dyDescent="0.25">
      <c r="A1101" s="64" t="s">
        <v>16382</v>
      </c>
      <c r="B1101" s="64" t="s">
        <v>161</v>
      </c>
      <c r="C1101" s="64" t="s">
        <v>11725</v>
      </c>
      <c r="D1101" s="64" t="s">
        <v>14378</v>
      </c>
      <c r="E1101" s="64" t="s">
        <v>10962</v>
      </c>
      <c r="F1101" s="64" t="s">
        <v>11095</v>
      </c>
      <c r="G1101" s="45"/>
      <c r="H1101" s="45"/>
      <c r="I1101" s="45"/>
      <c r="J1101" s="45"/>
    </row>
    <row r="1102" spans="1:10" ht="14.1" customHeight="1" thickBot="1" x14ac:dyDescent="0.25">
      <c r="A1102" s="66" t="s">
        <v>18861</v>
      </c>
      <c r="B1102" s="66" t="s">
        <v>18862</v>
      </c>
      <c r="C1102" s="66" t="s">
        <v>17798</v>
      </c>
      <c r="D1102" s="66" t="s">
        <v>10171</v>
      </c>
      <c r="E1102" s="66" t="s">
        <v>17854</v>
      </c>
      <c r="F1102" s="66" t="s">
        <v>18834</v>
      </c>
      <c r="G1102" s="45"/>
      <c r="H1102" s="45"/>
      <c r="I1102" s="45"/>
      <c r="J1102" s="45"/>
    </row>
    <row r="1103" spans="1:10" ht="14.1" customHeight="1" thickBot="1" x14ac:dyDescent="0.25">
      <c r="A1103" s="93" t="s">
        <v>14828</v>
      </c>
      <c r="B1103" s="67" t="s">
        <v>8529</v>
      </c>
      <c r="C1103" s="76">
        <v>44896</v>
      </c>
      <c r="D1103" s="93" t="s">
        <v>9386</v>
      </c>
      <c r="E1103" s="67" t="s">
        <v>13094</v>
      </c>
      <c r="F1103" s="81" t="s">
        <v>3081</v>
      </c>
      <c r="G1103" s="45"/>
      <c r="H1103" s="45"/>
      <c r="I1103" s="45"/>
      <c r="J1103" s="45"/>
    </row>
    <row r="1104" spans="1:10" ht="14.1" customHeight="1" thickBot="1" x14ac:dyDescent="0.25">
      <c r="A1104" s="94"/>
      <c r="B1104" s="67" t="s">
        <v>1786</v>
      </c>
      <c r="C1104" s="87">
        <f>IF(C1103="","",IF(AND(MONTH(C1103)&gt;=1,MONTH(C1103)&lt;=3),1,IF(AND(MONTH(C1103)&gt;=4,MONTH(C1103)&lt;=6),2,IF(AND(MONTH(C1103)&gt;=7,MONTH(C1103)&lt;=9),3,4))))</f>
        <v>4</v>
      </c>
      <c r="D1104" s="94"/>
      <c r="E1104" s="67" t="s">
        <v>2418</v>
      </c>
      <c r="F1104" s="81" t="s">
        <v>11112</v>
      </c>
      <c r="G1104" s="45"/>
      <c r="H1104" s="45"/>
      <c r="I1104" s="45"/>
      <c r="J1104" s="45"/>
    </row>
    <row r="1105" spans="1:10" ht="14.1" customHeight="1" thickBot="1" x14ac:dyDescent="0.25">
      <c r="A1105" s="94"/>
      <c r="B1105" s="67" t="s">
        <v>12943</v>
      </c>
      <c r="C1105" s="76">
        <v>44903</v>
      </c>
      <c r="D1105" s="94"/>
      <c r="E1105" s="67" t="s">
        <v>3074</v>
      </c>
      <c r="F1105" s="81" t="s">
        <v>11112</v>
      </c>
      <c r="G1105" s="45"/>
      <c r="H1105" s="45"/>
      <c r="I1105" s="45"/>
      <c r="J1105" s="45"/>
    </row>
    <row r="1106" spans="1:10" ht="14.1" customHeight="1" thickBot="1" x14ac:dyDescent="0.25">
      <c r="A1106" s="94"/>
      <c r="B1106" s="67" t="s">
        <v>1786</v>
      </c>
      <c r="C1106" s="87">
        <f>IF(C1105="","",IF(AND(MONTH(C1105)&gt;=1,MONTH(C1105)&lt;=3),1,IF(AND(MONTH(C1105)&gt;=4,MONTH(C1105)&lt;=6),2,IF(AND(MONTH(C1105)&gt;=7,MONTH(C1105)&lt;=9),3,4))))</f>
        <v>4</v>
      </c>
      <c r="D1106" s="94"/>
      <c r="E1106" s="67" t="s">
        <v>13193</v>
      </c>
      <c r="F1106" s="81" t="s">
        <v>11112</v>
      </c>
      <c r="G1106" s="45"/>
      <c r="H1106" s="45"/>
      <c r="I1106" s="45"/>
      <c r="J1106" s="45"/>
    </row>
    <row r="1107" spans="1:10" ht="14.1" customHeight="1" thickBot="1" x14ac:dyDescent="0.25">
      <c r="A1107" s="45"/>
      <c r="B1107" s="45"/>
      <c r="C1107" s="45"/>
      <c r="D1107" s="45"/>
      <c r="E1107" s="45"/>
      <c r="F1107" s="45"/>
      <c r="G1107" s="45"/>
      <c r="H1107" s="45"/>
      <c r="I1107" s="45"/>
      <c r="J1107" s="45"/>
    </row>
    <row r="1108" spans="1:10" ht="14.1" customHeight="1" thickBot="1" x14ac:dyDescent="0.25">
      <c r="A1108" s="72" t="s">
        <v>15735</v>
      </c>
      <c r="B1108" s="72" t="s">
        <v>16146</v>
      </c>
      <c r="C1108" s="72" t="s">
        <v>15641</v>
      </c>
      <c r="D1108" s="72" t="s">
        <v>15251</v>
      </c>
      <c r="E1108" s="72" t="s">
        <v>6933</v>
      </c>
      <c r="F1108" s="72" t="s">
        <v>15280</v>
      </c>
      <c r="G1108" s="45"/>
      <c r="H1108" s="45"/>
      <c r="I1108" s="45"/>
      <c r="J1108" s="45"/>
    </row>
    <row r="1109" spans="1:10" ht="13.5" customHeight="1" x14ac:dyDescent="0.2">
      <c r="A1109" s="82">
        <v>53102002</v>
      </c>
      <c r="B1109" s="69" t="str">
        <f t="shared" ref="B1109:B1115" ca="1" si="54">IFERROR(INDEX(UNSPSCDes,MATCH(INDIRECT(ADDRESS(ROW(),COLUMN()-1,4)),UNSPSCCode,0)),"")</f>
        <v>Vestidos o faldas o saris o kimonos para para mujer</v>
      </c>
      <c r="C1109" s="82" t="s">
        <v>1449</v>
      </c>
      <c r="D1109" s="82">
        <v>3</v>
      </c>
      <c r="E1109" s="71">
        <v>1600</v>
      </c>
      <c r="F1109" s="70">
        <f t="shared" ref="F1109:F1115" ca="1" si="55">INDIRECT(ADDRESS(ROW(),COLUMN()-2,4))*INDIRECT(ADDRESS(ROW(),COLUMN()-1,4))</f>
        <v>4800</v>
      </c>
      <c r="G1109" s="45"/>
      <c r="H1109" s="45"/>
      <c r="I1109" s="45"/>
      <c r="J1109" s="45"/>
    </row>
    <row r="1110" spans="1:10" ht="13.5" customHeight="1" x14ac:dyDescent="0.2">
      <c r="A1110" s="82">
        <v>53101604</v>
      </c>
      <c r="B1110" s="69" t="str">
        <f t="shared" ca="1" si="54"/>
        <v>Camisas o blusas para mujer</v>
      </c>
      <c r="C1110" s="82" t="s">
        <v>1449</v>
      </c>
      <c r="D1110" s="82">
        <v>5</v>
      </c>
      <c r="E1110" s="71">
        <v>1600</v>
      </c>
      <c r="F1110" s="70">
        <f t="shared" ca="1" si="55"/>
        <v>8000</v>
      </c>
      <c r="G1110" s="45"/>
      <c r="H1110" s="45"/>
      <c r="I1110" s="45"/>
      <c r="J1110" s="45"/>
    </row>
    <row r="1111" spans="1:10" ht="13.5" customHeight="1" x14ac:dyDescent="0.2">
      <c r="A1111" s="82">
        <v>53101804</v>
      </c>
      <c r="B1111" s="69" t="str">
        <f t="shared" ca="1" si="54"/>
        <v>Abrigos o chaquetas para mujer</v>
      </c>
      <c r="C1111" s="82" t="s">
        <v>1449</v>
      </c>
      <c r="D1111" s="82">
        <v>5</v>
      </c>
      <c r="E1111" s="71">
        <v>3200</v>
      </c>
      <c r="F1111" s="70">
        <f t="shared" ca="1" si="55"/>
        <v>16000</v>
      </c>
      <c r="G1111" s="45"/>
      <c r="H1111" s="45"/>
      <c r="I1111" s="45"/>
      <c r="J1111" s="45"/>
    </row>
    <row r="1112" spans="1:10" ht="13.5" customHeight="1" x14ac:dyDescent="0.2">
      <c r="A1112" s="82">
        <v>53102102</v>
      </c>
      <c r="B1112" s="69" t="str">
        <f t="shared" ca="1" si="54"/>
        <v>Overoles o monos para hombre</v>
      </c>
      <c r="C1112" s="82" t="s">
        <v>1449</v>
      </c>
      <c r="D1112" s="82">
        <v>4</v>
      </c>
      <c r="E1112" s="71">
        <v>1400</v>
      </c>
      <c r="F1112" s="70">
        <f t="shared" ca="1" si="55"/>
        <v>5600</v>
      </c>
      <c r="G1112" s="45"/>
      <c r="H1112" s="45"/>
      <c r="I1112" s="45"/>
      <c r="J1112" s="45"/>
    </row>
    <row r="1113" spans="1:10" ht="13.5" customHeight="1" x14ac:dyDescent="0.2">
      <c r="A1113" s="82">
        <v>53101602</v>
      </c>
      <c r="B1113" s="69" t="str">
        <f t="shared" ca="1" si="54"/>
        <v>Camisas para hombre</v>
      </c>
      <c r="C1113" s="82" t="s">
        <v>1449</v>
      </c>
      <c r="D1113" s="82">
        <v>5</v>
      </c>
      <c r="E1113" s="71">
        <v>3600</v>
      </c>
      <c r="F1113" s="70">
        <f t="shared" ca="1" si="55"/>
        <v>18000</v>
      </c>
      <c r="G1113" s="45"/>
      <c r="H1113" s="45"/>
      <c r="I1113" s="45"/>
      <c r="J1113" s="45"/>
    </row>
    <row r="1114" spans="1:10" ht="13.5" customHeight="1" x14ac:dyDescent="0.2">
      <c r="A1114" s="82">
        <v>53101504</v>
      </c>
      <c r="B1114" s="69" t="str">
        <f t="shared" ca="1" si="54"/>
        <v>Pantalones largos o cortos o pantalonetas para mujer</v>
      </c>
      <c r="C1114" s="82" t="s">
        <v>1449</v>
      </c>
      <c r="D1114" s="82">
        <v>5</v>
      </c>
      <c r="E1114" s="71">
        <v>2200</v>
      </c>
      <c r="F1114" s="70">
        <f t="shared" ca="1" si="55"/>
        <v>11000</v>
      </c>
      <c r="G1114" s="45"/>
      <c r="H1114" s="45"/>
      <c r="I1114" s="45"/>
      <c r="J1114" s="45"/>
    </row>
    <row r="1115" spans="1:10" ht="13.5" customHeight="1" x14ac:dyDescent="0.2">
      <c r="A1115" s="82">
        <v>53101502</v>
      </c>
      <c r="B1115" s="69" t="str">
        <f t="shared" ca="1" si="54"/>
        <v>Pantalones largos o cortos o pantalonetas para hombre</v>
      </c>
      <c r="C1115" s="82" t="s">
        <v>1449</v>
      </c>
      <c r="D1115" s="82">
        <v>5</v>
      </c>
      <c r="E1115" s="71">
        <v>2200</v>
      </c>
      <c r="F1115" s="70">
        <f t="shared" ca="1" si="55"/>
        <v>11000</v>
      </c>
      <c r="G1115" s="45"/>
      <c r="H1115" s="45"/>
      <c r="I1115" s="45"/>
      <c r="J1115" s="45"/>
    </row>
    <row r="1116" spans="1:10" ht="14.1" customHeight="1" x14ac:dyDescent="0.2">
      <c r="A1116" s="45"/>
      <c r="B1116" s="45"/>
      <c r="C1116" s="45"/>
      <c r="D1116" s="45"/>
      <c r="E1116" s="73" t="s">
        <v>12551</v>
      </c>
      <c r="F1116" s="74">
        <f ca="1">SUM(Table363[MONTO TOTAL ESTIMADO])</f>
        <v>74400</v>
      </c>
      <c r="G1116" s="45"/>
      <c r="H1116" s="45" t="str">
        <f>C1102</f>
        <v>Bienes</v>
      </c>
      <c r="I1116" s="45" t="str">
        <f>E1102</f>
        <v>No</v>
      </c>
      <c r="J1116" s="45" t="str">
        <f>D1102</f>
        <v>Compras por debajo del Umbral</v>
      </c>
    </row>
    <row r="1117" spans="1:10" ht="14.1" customHeight="1" thickBot="1" x14ac:dyDescent="0.3"/>
    <row r="1118" spans="1:10" ht="33.75" customHeight="1" thickBot="1" x14ac:dyDescent="0.25">
      <c r="A1118" s="64" t="s">
        <v>16382</v>
      </c>
      <c r="B1118" s="64" t="s">
        <v>161</v>
      </c>
      <c r="C1118" s="64" t="s">
        <v>11725</v>
      </c>
      <c r="D1118" s="64" t="s">
        <v>14378</v>
      </c>
      <c r="E1118" s="64" t="s">
        <v>10962</v>
      </c>
      <c r="F1118" s="64" t="s">
        <v>11095</v>
      </c>
      <c r="G1118" s="45"/>
      <c r="H1118" s="45"/>
      <c r="I1118" s="45"/>
      <c r="J1118" s="45"/>
    </row>
    <row r="1119" spans="1:10" ht="13.5" customHeight="1" thickBot="1" x14ac:dyDescent="0.25">
      <c r="A1119" s="66" t="s">
        <v>18864</v>
      </c>
      <c r="B1119" s="66" t="s">
        <v>18865</v>
      </c>
      <c r="C1119" s="66" t="s">
        <v>6799</v>
      </c>
      <c r="D1119" s="66" t="s">
        <v>17483</v>
      </c>
      <c r="E1119" s="66" t="s">
        <v>17854</v>
      </c>
      <c r="F1119" s="66" t="s">
        <v>18834</v>
      </c>
      <c r="G1119" s="45"/>
      <c r="H1119" s="45"/>
      <c r="I1119" s="45"/>
      <c r="J1119" s="45"/>
    </row>
    <row r="1120" spans="1:10" ht="14.1" customHeight="1" thickBot="1" x14ac:dyDescent="0.25">
      <c r="A1120" s="93" t="s">
        <v>14828</v>
      </c>
      <c r="B1120" s="67" t="s">
        <v>8529</v>
      </c>
      <c r="C1120" s="76">
        <v>44594</v>
      </c>
      <c r="D1120" s="93" t="s">
        <v>9386</v>
      </c>
      <c r="E1120" s="67" t="s">
        <v>13094</v>
      </c>
      <c r="F1120" s="81" t="s">
        <v>3081</v>
      </c>
      <c r="G1120" s="45"/>
      <c r="H1120" s="45"/>
      <c r="I1120" s="45"/>
      <c r="J1120" s="45"/>
    </row>
    <row r="1121" spans="1:10" ht="14.1" customHeight="1" thickBot="1" x14ac:dyDescent="0.25">
      <c r="A1121" s="94"/>
      <c r="B1121" s="67" t="s">
        <v>1786</v>
      </c>
      <c r="C1121" s="87">
        <f>IF(C1120="","",IF(AND(MONTH(C1120)&gt;=1,MONTH(C1120)&lt;=3),1,IF(AND(MONTH(C1120)&gt;=4,MONTH(C1120)&lt;=6),2,IF(AND(MONTH(C1120)&gt;=7,MONTH(C1120)&lt;=9),3,4))))</f>
        <v>1</v>
      </c>
      <c r="D1121" s="94"/>
      <c r="E1121" s="67" t="s">
        <v>2418</v>
      </c>
      <c r="F1121" s="81" t="s">
        <v>11112</v>
      </c>
      <c r="G1121" s="45"/>
      <c r="H1121" s="45"/>
      <c r="I1121" s="45"/>
      <c r="J1121" s="45"/>
    </row>
    <row r="1122" spans="1:10" ht="14.1" customHeight="1" thickBot="1" x14ac:dyDescent="0.25">
      <c r="A1122" s="94"/>
      <c r="B1122" s="67" t="s">
        <v>12943</v>
      </c>
      <c r="C1122" s="76">
        <v>44601</v>
      </c>
      <c r="D1122" s="94"/>
      <c r="E1122" s="67" t="s">
        <v>3074</v>
      </c>
      <c r="F1122" s="81" t="s">
        <v>11112</v>
      </c>
      <c r="G1122" s="45"/>
      <c r="H1122" s="45"/>
      <c r="I1122" s="45"/>
      <c r="J1122" s="45"/>
    </row>
    <row r="1123" spans="1:10" ht="14.1" customHeight="1" thickBot="1" x14ac:dyDescent="0.25">
      <c r="A1123" s="94"/>
      <c r="B1123" s="67" t="s">
        <v>1786</v>
      </c>
      <c r="C1123" s="87">
        <f>IF(C1122="","",IF(AND(MONTH(C1122)&gt;=1,MONTH(C1122)&lt;=3),1,IF(AND(MONTH(C1122)&gt;=4,MONTH(C1122)&lt;=6),2,IF(AND(MONTH(C1122)&gt;=7,MONTH(C1122)&lt;=9),3,4))))</f>
        <v>1</v>
      </c>
      <c r="D1123" s="94"/>
      <c r="E1123" s="67" t="s">
        <v>13193</v>
      </c>
      <c r="F1123" s="81" t="s">
        <v>11112</v>
      </c>
      <c r="G1123" s="45"/>
      <c r="H1123" s="45"/>
      <c r="I1123" s="45"/>
      <c r="J1123" s="45"/>
    </row>
    <row r="1124" spans="1:10" ht="14.1" customHeight="1" thickBot="1" x14ac:dyDescent="0.25">
      <c r="A1124" s="45"/>
      <c r="B1124" s="45"/>
      <c r="C1124" s="45"/>
      <c r="D1124" s="45"/>
      <c r="E1124" s="45"/>
      <c r="F1124" s="45"/>
      <c r="G1124" s="45"/>
      <c r="H1124" s="45"/>
      <c r="I1124" s="45"/>
      <c r="J1124" s="45"/>
    </row>
    <row r="1125" spans="1:10" ht="14.1" customHeight="1" thickBot="1" x14ac:dyDescent="0.25">
      <c r="A1125" s="72" t="s">
        <v>15735</v>
      </c>
      <c r="B1125" s="72" t="s">
        <v>16146</v>
      </c>
      <c r="C1125" s="72" t="s">
        <v>15641</v>
      </c>
      <c r="D1125" s="72" t="s">
        <v>15251</v>
      </c>
      <c r="E1125" s="72" t="s">
        <v>6933</v>
      </c>
      <c r="F1125" s="72" t="s">
        <v>15280</v>
      </c>
      <c r="G1125" s="45"/>
      <c r="H1125" s="45"/>
      <c r="I1125" s="45"/>
      <c r="J1125" s="45"/>
    </row>
    <row r="1126" spans="1:10" ht="13.5" customHeight="1" x14ac:dyDescent="0.2">
      <c r="A1126" s="82">
        <v>82141504</v>
      </c>
      <c r="B1126" s="69" t="str">
        <f t="shared" ref="B1126:B1131" ca="1" si="56">IFERROR(INDEX(UNSPSCDes,MATCH(INDIRECT(ADDRESS(ROW(),COLUMN()-1,4)),UNSPSCCode,0)),"")</f>
        <v>Servicios de diseño de gráficos o gráficas</v>
      </c>
      <c r="C1126" s="82" t="s">
        <v>1449</v>
      </c>
      <c r="D1126" s="82">
        <v>1</v>
      </c>
      <c r="E1126" s="71">
        <v>90000</v>
      </c>
      <c r="F1126" s="70">
        <f t="shared" ref="F1126:F1131" ca="1" si="57">INDIRECT(ADDRESS(ROW(),COLUMN()-2,4))*INDIRECT(ADDRESS(ROW(),COLUMN()-1,4))</f>
        <v>90000</v>
      </c>
      <c r="G1126" s="45"/>
      <c r="H1126" s="45"/>
      <c r="I1126" s="45"/>
      <c r="J1126" s="45"/>
    </row>
    <row r="1127" spans="1:10" ht="13.5" customHeight="1" x14ac:dyDescent="0.2">
      <c r="A1127" s="82">
        <v>82121506</v>
      </c>
      <c r="B1127" s="69" t="str">
        <f t="shared" ca="1" si="56"/>
        <v>Impresión de publicaciones</v>
      </c>
      <c r="C1127" s="82" t="s">
        <v>1449</v>
      </c>
      <c r="D1127" s="82">
        <v>1</v>
      </c>
      <c r="E1127" s="71">
        <v>42000</v>
      </c>
      <c r="F1127" s="70">
        <f t="shared" ca="1" si="57"/>
        <v>42000</v>
      </c>
      <c r="G1127" s="45"/>
      <c r="H1127" s="45"/>
      <c r="I1127" s="45"/>
      <c r="J1127" s="45"/>
    </row>
    <row r="1128" spans="1:10" ht="13.5" customHeight="1" x14ac:dyDescent="0.2">
      <c r="A1128" s="82">
        <v>82141504</v>
      </c>
      <c r="B1128" s="69" t="str">
        <f t="shared" ca="1" si="56"/>
        <v>Servicios de diseño de gráficos o gráficas</v>
      </c>
      <c r="C1128" s="82" t="s">
        <v>1449</v>
      </c>
      <c r="D1128" s="82">
        <v>1</v>
      </c>
      <c r="E1128" s="71">
        <v>150000</v>
      </c>
      <c r="F1128" s="70">
        <f t="shared" ca="1" si="57"/>
        <v>150000</v>
      </c>
      <c r="G1128" s="45"/>
      <c r="H1128" s="45"/>
      <c r="I1128" s="45"/>
      <c r="J1128" s="45"/>
    </row>
    <row r="1129" spans="1:10" ht="13.5" customHeight="1" x14ac:dyDescent="0.2">
      <c r="A1129" s="82">
        <v>82121506</v>
      </c>
      <c r="B1129" s="69" t="str">
        <f t="shared" ca="1" si="56"/>
        <v>Impresión de publicaciones</v>
      </c>
      <c r="C1129" s="82" t="s">
        <v>1449</v>
      </c>
      <c r="D1129" s="82">
        <v>1</v>
      </c>
      <c r="E1129" s="71">
        <v>75000</v>
      </c>
      <c r="F1129" s="70">
        <f t="shared" ca="1" si="57"/>
        <v>75000</v>
      </c>
      <c r="G1129" s="45"/>
      <c r="H1129" s="45"/>
      <c r="I1129" s="45"/>
      <c r="J1129" s="45"/>
    </row>
    <row r="1130" spans="1:10" ht="13.5" customHeight="1" x14ac:dyDescent="0.2">
      <c r="A1130" s="82">
        <v>82141504</v>
      </c>
      <c r="B1130" s="69" t="str">
        <f t="shared" ca="1" si="56"/>
        <v>Servicios de diseño de gráficos o gráficas</v>
      </c>
      <c r="C1130" s="82" t="s">
        <v>1449</v>
      </c>
      <c r="D1130" s="82">
        <v>1</v>
      </c>
      <c r="E1130" s="71">
        <v>6150</v>
      </c>
      <c r="F1130" s="70">
        <f t="shared" ca="1" si="57"/>
        <v>6150</v>
      </c>
      <c r="G1130" s="45"/>
      <c r="H1130" s="45"/>
      <c r="I1130" s="45"/>
      <c r="J1130" s="45"/>
    </row>
    <row r="1131" spans="1:10" ht="13.5" customHeight="1" x14ac:dyDescent="0.2">
      <c r="A1131" s="82">
        <v>82121504</v>
      </c>
      <c r="B1131" s="69" t="str">
        <f t="shared" ca="1" si="56"/>
        <v>Impresión tipográfica o por serigrafía</v>
      </c>
      <c r="C1131" s="82" t="s">
        <v>1449</v>
      </c>
      <c r="D1131" s="82">
        <v>1</v>
      </c>
      <c r="E1131" s="71">
        <v>28600</v>
      </c>
      <c r="F1131" s="70">
        <f t="shared" ca="1" si="57"/>
        <v>28600</v>
      </c>
      <c r="G1131" s="45"/>
      <c r="H1131" s="45"/>
      <c r="I1131" s="45"/>
      <c r="J1131" s="45"/>
    </row>
    <row r="1132" spans="1:10" ht="14.1" customHeight="1" x14ac:dyDescent="0.2">
      <c r="A1132" s="45"/>
      <c r="B1132" s="45"/>
      <c r="C1132" s="45"/>
      <c r="D1132" s="45"/>
      <c r="E1132" s="73" t="s">
        <v>12551</v>
      </c>
      <c r="F1132" s="74">
        <f ca="1">SUM(Table364[MONTO TOTAL ESTIMADO])</f>
        <v>391750</v>
      </c>
      <c r="G1132" s="45"/>
      <c r="H1132" s="45" t="str">
        <f>C1119</f>
        <v>Servicios</v>
      </c>
      <c r="I1132" s="45" t="str">
        <f>E1119</f>
        <v>No</v>
      </c>
      <c r="J1132" s="45" t="str">
        <f>D1119</f>
        <v>Compras Menores</v>
      </c>
    </row>
    <row r="1133" spans="1:10" ht="14.1" customHeight="1" thickBot="1" x14ac:dyDescent="0.3"/>
    <row r="1134" spans="1:10" ht="33.75" customHeight="1" thickBot="1" x14ac:dyDescent="0.25">
      <c r="A1134" s="64" t="s">
        <v>16382</v>
      </c>
      <c r="B1134" s="64" t="s">
        <v>161</v>
      </c>
      <c r="C1134" s="64" t="s">
        <v>11725</v>
      </c>
      <c r="D1134" s="64" t="s">
        <v>14378</v>
      </c>
      <c r="E1134" s="64" t="s">
        <v>10962</v>
      </c>
      <c r="F1134" s="64" t="s">
        <v>11095</v>
      </c>
      <c r="G1134" s="45"/>
      <c r="H1134" s="45"/>
      <c r="I1134" s="45"/>
      <c r="J1134" s="45"/>
    </row>
    <row r="1135" spans="1:10" ht="14.1" customHeight="1" thickBot="1" x14ac:dyDescent="0.25">
      <c r="A1135" s="66" t="s">
        <v>18864</v>
      </c>
      <c r="B1135" s="66" t="s">
        <v>18865</v>
      </c>
      <c r="C1135" s="66" t="s">
        <v>6799</v>
      </c>
      <c r="D1135" s="66" t="s">
        <v>17483</v>
      </c>
      <c r="E1135" s="66" t="s">
        <v>17854</v>
      </c>
      <c r="F1135" s="66" t="s">
        <v>18834</v>
      </c>
      <c r="G1135" s="45"/>
      <c r="H1135" s="45"/>
      <c r="I1135" s="45"/>
      <c r="J1135" s="45"/>
    </row>
    <row r="1136" spans="1:10" ht="14.1" customHeight="1" thickBot="1" x14ac:dyDescent="0.25">
      <c r="A1136" s="93" t="s">
        <v>14828</v>
      </c>
      <c r="B1136" s="67" t="s">
        <v>8529</v>
      </c>
      <c r="C1136" s="76">
        <v>44683</v>
      </c>
      <c r="D1136" s="93" t="s">
        <v>9386</v>
      </c>
      <c r="E1136" s="67" t="s">
        <v>13094</v>
      </c>
      <c r="F1136" s="81" t="s">
        <v>3081</v>
      </c>
      <c r="G1136" s="45"/>
      <c r="H1136" s="45"/>
      <c r="I1136" s="45"/>
      <c r="J1136" s="45"/>
    </row>
    <row r="1137" spans="1:10" ht="14.1" customHeight="1" thickBot="1" x14ac:dyDescent="0.25">
      <c r="A1137" s="94"/>
      <c r="B1137" s="67" t="s">
        <v>1786</v>
      </c>
      <c r="C1137" s="87">
        <f>IF(C1136="","",IF(AND(MONTH(C1136)&gt;=1,MONTH(C1136)&lt;=3),1,IF(AND(MONTH(C1136)&gt;=4,MONTH(C1136)&lt;=6),2,IF(AND(MONTH(C1136)&gt;=7,MONTH(C1136)&lt;=9),3,4))))</f>
        <v>2</v>
      </c>
      <c r="D1137" s="94"/>
      <c r="E1137" s="67" t="s">
        <v>2418</v>
      </c>
      <c r="F1137" s="81" t="s">
        <v>11112</v>
      </c>
      <c r="G1137" s="45"/>
      <c r="H1137" s="45"/>
      <c r="I1137" s="45"/>
      <c r="J1137" s="45"/>
    </row>
    <row r="1138" spans="1:10" ht="14.1" customHeight="1" thickBot="1" x14ac:dyDescent="0.25">
      <c r="A1138" s="94"/>
      <c r="B1138" s="67" t="s">
        <v>12943</v>
      </c>
      <c r="C1138" s="76">
        <v>44690</v>
      </c>
      <c r="D1138" s="94"/>
      <c r="E1138" s="67" t="s">
        <v>3074</v>
      </c>
      <c r="F1138" s="81" t="s">
        <v>11112</v>
      </c>
      <c r="G1138" s="45"/>
      <c r="H1138" s="45"/>
      <c r="I1138" s="45"/>
      <c r="J1138" s="45"/>
    </row>
    <row r="1139" spans="1:10" ht="14.1" customHeight="1" thickBot="1" x14ac:dyDescent="0.25">
      <c r="A1139" s="94"/>
      <c r="B1139" s="67" t="s">
        <v>1786</v>
      </c>
      <c r="C1139" s="87">
        <f>IF(C1138="","",IF(AND(MONTH(C1138)&gt;=1,MONTH(C1138)&lt;=3),1,IF(AND(MONTH(C1138)&gt;=4,MONTH(C1138)&lt;=6),2,IF(AND(MONTH(C1138)&gt;=7,MONTH(C1138)&lt;=9),3,4))))</f>
        <v>2</v>
      </c>
      <c r="D1139" s="94"/>
      <c r="E1139" s="67" t="s">
        <v>13193</v>
      </c>
      <c r="F1139" s="81" t="s">
        <v>11112</v>
      </c>
      <c r="G1139" s="45"/>
      <c r="H1139" s="45"/>
      <c r="I1139" s="45"/>
      <c r="J1139" s="45"/>
    </row>
    <row r="1140" spans="1:10" ht="14.1" customHeight="1" thickBot="1" x14ac:dyDescent="0.25">
      <c r="A1140" s="45"/>
      <c r="B1140" s="45"/>
      <c r="C1140" s="45"/>
      <c r="D1140" s="45"/>
      <c r="E1140" s="45"/>
      <c r="F1140" s="45"/>
      <c r="G1140" s="45"/>
      <c r="H1140" s="45"/>
      <c r="I1140" s="45"/>
      <c r="J1140" s="45"/>
    </row>
    <row r="1141" spans="1:10" ht="14.1" customHeight="1" thickBot="1" x14ac:dyDescent="0.25">
      <c r="A1141" s="72" t="s">
        <v>15735</v>
      </c>
      <c r="B1141" s="72" t="s">
        <v>16146</v>
      </c>
      <c r="C1141" s="72" t="s">
        <v>15641</v>
      </c>
      <c r="D1141" s="72" t="s">
        <v>15251</v>
      </c>
      <c r="E1141" s="72" t="s">
        <v>6933</v>
      </c>
      <c r="F1141" s="72" t="s">
        <v>15280</v>
      </c>
      <c r="G1141" s="45"/>
      <c r="H1141" s="45"/>
      <c r="I1141" s="45"/>
      <c r="J1141" s="45"/>
    </row>
    <row r="1142" spans="1:10" ht="13.5" customHeight="1" x14ac:dyDescent="0.2">
      <c r="A1142" s="82">
        <v>82121506</v>
      </c>
      <c r="B1142" s="69" t="str">
        <f ca="1">IFERROR(INDEX(UNSPSCDes,MATCH(INDIRECT(ADDRESS(ROW(),COLUMN()-1,4)),UNSPSCCode,0)),"")</f>
        <v>Impresión de publicaciones</v>
      </c>
      <c r="C1142" s="82" t="s">
        <v>1449</v>
      </c>
      <c r="D1142" s="82">
        <v>1</v>
      </c>
      <c r="E1142" s="71">
        <v>26432</v>
      </c>
      <c r="F1142" s="70">
        <f ca="1">INDIRECT(ADDRESS(ROW(),COLUMN()-2,4))*INDIRECT(ADDRESS(ROW(),COLUMN()-1,4))</f>
        <v>26432</v>
      </c>
      <c r="G1142" s="45"/>
      <c r="H1142" s="45"/>
      <c r="I1142" s="45"/>
      <c r="J1142" s="45"/>
    </row>
    <row r="1143" spans="1:10" ht="13.5" customHeight="1" x14ac:dyDescent="0.2">
      <c r="A1143" s="82">
        <v>82121506</v>
      </c>
      <c r="B1143" s="69" t="str">
        <f ca="1">IFERROR(INDEX(UNSPSCDes,MATCH(INDIRECT(ADDRESS(ROW(),COLUMN()-1,4)),UNSPSCCode,0)),"")</f>
        <v>Impresión de publicaciones</v>
      </c>
      <c r="C1143" s="82" t="s">
        <v>1449</v>
      </c>
      <c r="D1143" s="82">
        <v>1</v>
      </c>
      <c r="E1143" s="71">
        <v>168504</v>
      </c>
      <c r="F1143" s="70">
        <f ca="1">INDIRECT(ADDRESS(ROW(),COLUMN()-2,4))*INDIRECT(ADDRESS(ROW(),COLUMN()-1,4))</f>
        <v>168504</v>
      </c>
      <c r="G1143" s="45"/>
      <c r="H1143" s="45"/>
      <c r="I1143" s="45"/>
      <c r="J1143" s="45"/>
    </row>
    <row r="1144" spans="1:10" ht="13.5" customHeight="1" x14ac:dyDescent="0.2">
      <c r="A1144" s="82">
        <v>82121506</v>
      </c>
      <c r="B1144" s="69" t="str">
        <f ca="1">IFERROR(INDEX(UNSPSCDes,MATCH(INDIRECT(ADDRESS(ROW(),COLUMN()-1,4)),UNSPSCCode,0)),"")</f>
        <v>Impresión de publicaciones</v>
      </c>
      <c r="C1144" s="82" t="s">
        <v>1449</v>
      </c>
      <c r="D1144" s="82">
        <v>1</v>
      </c>
      <c r="E1144" s="71">
        <v>283200</v>
      </c>
      <c r="F1144" s="70">
        <f ca="1">INDIRECT(ADDRESS(ROW(),COLUMN()-2,4))*INDIRECT(ADDRESS(ROW(),COLUMN()-1,4))</f>
        <v>283200</v>
      </c>
      <c r="G1144" s="45"/>
      <c r="H1144" s="45"/>
      <c r="I1144" s="45"/>
      <c r="J1144" s="45"/>
    </row>
    <row r="1145" spans="1:10" ht="13.5" customHeight="1" x14ac:dyDescent="0.2">
      <c r="A1145" s="82">
        <v>82121506</v>
      </c>
      <c r="B1145" s="69" t="str">
        <f ca="1">IFERROR(INDEX(UNSPSCDes,MATCH(INDIRECT(ADDRESS(ROW(),COLUMN()-1,4)),UNSPSCCode,0)),"")</f>
        <v>Impresión de publicaciones</v>
      </c>
      <c r="C1145" s="82" t="s">
        <v>1449</v>
      </c>
      <c r="D1145" s="82">
        <v>1</v>
      </c>
      <c r="E1145" s="71">
        <v>374500</v>
      </c>
      <c r="F1145" s="70">
        <f ca="1">INDIRECT(ADDRESS(ROW(),COLUMN()-2,4))*INDIRECT(ADDRESS(ROW(),COLUMN()-1,4))</f>
        <v>374500</v>
      </c>
      <c r="G1145" s="45"/>
      <c r="H1145" s="45"/>
      <c r="I1145" s="45"/>
      <c r="J1145" s="45"/>
    </row>
    <row r="1146" spans="1:10" ht="14.1" customHeight="1" x14ac:dyDescent="0.2">
      <c r="A1146" s="45"/>
      <c r="B1146" s="45"/>
      <c r="C1146" s="45"/>
      <c r="D1146" s="45"/>
      <c r="E1146" s="73" t="s">
        <v>12551</v>
      </c>
      <c r="F1146" s="74">
        <f ca="1">SUM(Table365[MONTO TOTAL ESTIMADO])</f>
        <v>852636</v>
      </c>
      <c r="G1146" s="45"/>
      <c r="H1146" s="45" t="str">
        <f>C1135</f>
        <v>Servicios</v>
      </c>
      <c r="I1146" s="45" t="str">
        <f>E1135</f>
        <v>No</v>
      </c>
      <c r="J1146" s="45" t="str">
        <f>D1135</f>
        <v>Compras Menores</v>
      </c>
    </row>
    <row r="1147" spans="1:10" ht="14.1" customHeight="1" thickBot="1" x14ac:dyDescent="0.3"/>
    <row r="1148" spans="1:10" ht="33.75" customHeight="1" thickBot="1" x14ac:dyDescent="0.25">
      <c r="A1148" s="64" t="s">
        <v>16382</v>
      </c>
      <c r="B1148" s="64" t="s">
        <v>161</v>
      </c>
      <c r="C1148" s="64" t="s">
        <v>11725</v>
      </c>
      <c r="D1148" s="64" t="s">
        <v>14378</v>
      </c>
      <c r="E1148" s="64" t="s">
        <v>10962</v>
      </c>
      <c r="F1148" s="64" t="s">
        <v>11095</v>
      </c>
      <c r="G1148" s="45"/>
      <c r="H1148" s="45"/>
      <c r="I1148" s="45"/>
      <c r="J1148" s="45"/>
    </row>
    <row r="1149" spans="1:10" ht="14.1" customHeight="1" thickBot="1" x14ac:dyDescent="0.25">
      <c r="A1149" s="66" t="s">
        <v>18864</v>
      </c>
      <c r="B1149" s="66" t="s">
        <v>18865</v>
      </c>
      <c r="C1149" s="66" t="s">
        <v>6799</v>
      </c>
      <c r="D1149" s="66" t="s">
        <v>17483</v>
      </c>
      <c r="E1149" s="66" t="s">
        <v>17854</v>
      </c>
      <c r="F1149" s="66" t="s">
        <v>18834</v>
      </c>
      <c r="G1149" s="45"/>
      <c r="H1149" s="45"/>
      <c r="I1149" s="45"/>
      <c r="J1149" s="45"/>
    </row>
    <row r="1150" spans="1:10" ht="14.1" customHeight="1" thickBot="1" x14ac:dyDescent="0.25">
      <c r="A1150" s="93" t="s">
        <v>14828</v>
      </c>
      <c r="B1150" s="67" t="s">
        <v>8529</v>
      </c>
      <c r="C1150" s="76">
        <v>44782</v>
      </c>
      <c r="D1150" s="93" t="s">
        <v>9386</v>
      </c>
      <c r="E1150" s="67" t="s">
        <v>13094</v>
      </c>
      <c r="F1150" s="81" t="s">
        <v>3081</v>
      </c>
      <c r="G1150" s="45"/>
      <c r="H1150" s="45"/>
      <c r="I1150" s="45"/>
      <c r="J1150" s="45"/>
    </row>
    <row r="1151" spans="1:10" ht="14.1" customHeight="1" thickBot="1" x14ac:dyDescent="0.25">
      <c r="A1151" s="94"/>
      <c r="B1151" s="67" t="s">
        <v>1786</v>
      </c>
      <c r="C1151" s="87">
        <f>IF(C1150="","",IF(AND(MONTH(C1150)&gt;=1,MONTH(C1150)&lt;=3),1,IF(AND(MONTH(C1150)&gt;=4,MONTH(C1150)&lt;=6),2,IF(AND(MONTH(C1150)&gt;=7,MONTH(C1150)&lt;=9),3,4))))</f>
        <v>3</v>
      </c>
      <c r="D1151" s="94"/>
      <c r="E1151" s="67" t="s">
        <v>2418</v>
      </c>
      <c r="F1151" s="81" t="s">
        <v>11112</v>
      </c>
      <c r="G1151" s="45"/>
      <c r="H1151" s="45"/>
      <c r="I1151" s="45"/>
      <c r="J1151" s="45"/>
    </row>
    <row r="1152" spans="1:10" ht="14.1" customHeight="1" thickBot="1" x14ac:dyDescent="0.25">
      <c r="A1152" s="94"/>
      <c r="B1152" s="67" t="s">
        <v>12943</v>
      </c>
      <c r="C1152" s="76">
        <v>44790</v>
      </c>
      <c r="D1152" s="94"/>
      <c r="E1152" s="67" t="s">
        <v>3074</v>
      </c>
      <c r="F1152" s="81" t="s">
        <v>11112</v>
      </c>
      <c r="G1152" s="45"/>
      <c r="H1152" s="45"/>
      <c r="I1152" s="45"/>
      <c r="J1152" s="45"/>
    </row>
    <row r="1153" spans="1:10" ht="14.1" customHeight="1" thickBot="1" x14ac:dyDescent="0.25">
      <c r="A1153" s="94"/>
      <c r="B1153" s="67" t="s">
        <v>1786</v>
      </c>
      <c r="C1153" s="87">
        <f>IF(C1152="","",IF(AND(MONTH(C1152)&gt;=1,MONTH(C1152)&lt;=3),1,IF(AND(MONTH(C1152)&gt;=4,MONTH(C1152)&lt;=6),2,IF(AND(MONTH(C1152)&gt;=7,MONTH(C1152)&lt;=9),3,4))))</f>
        <v>3</v>
      </c>
      <c r="D1153" s="94"/>
      <c r="E1153" s="67" t="s">
        <v>13193</v>
      </c>
      <c r="F1153" s="81" t="s">
        <v>11112</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15735</v>
      </c>
      <c r="B1155" s="72" t="s">
        <v>16146</v>
      </c>
      <c r="C1155" s="72" t="s">
        <v>15641</v>
      </c>
      <c r="D1155" s="72" t="s">
        <v>15251</v>
      </c>
      <c r="E1155" s="72" t="s">
        <v>6933</v>
      </c>
      <c r="F1155" s="72" t="s">
        <v>15280</v>
      </c>
      <c r="G1155" s="45"/>
      <c r="H1155" s="45"/>
      <c r="I1155" s="45"/>
      <c r="J1155" s="45"/>
    </row>
    <row r="1156" spans="1:10" ht="13.5" customHeight="1" x14ac:dyDescent="0.2">
      <c r="A1156" s="82">
        <v>82141504</v>
      </c>
      <c r="B1156" s="69" t="str">
        <f ca="1">IFERROR(INDEX(UNSPSCDes,MATCH(INDIRECT(ADDRESS(ROW(),COLUMN()-1,4)),UNSPSCCode,0)),"")</f>
        <v>Servicios de diseño de gráficos o gráficas</v>
      </c>
      <c r="C1156" s="82" t="s">
        <v>1449</v>
      </c>
      <c r="D1156" s="82">
        <v>1</v>
      </c>
      <c r="E1156" s="71">
        <v>483000</v>
      </c>
      <c r="F1156" s="70">
        <f ca="1">INDIRECT(ADDRESS(ROW(),COLUMN()-2,4))*INDIRECT(ADDRESS(ROW(),COLUMN()-1,4))</f>
        <v>483000</v>
      </c>
      <c r="G1156" s="45"/>
      <c r="H1156" s="45"/>
      <c r="I1156" s="45"/>
      <c r="J1156" s="45"/>
    </row>
    <row r="1157" spans="1:10" ht="14.1" customHeight="1" x14ac:dyDescent="0.2">
      <c r="A1157" s="45"/>
      <c r="B1157" s="45"/>
      <c r="C1157" s="45"/>
      <c r="D1157" s="45"/>
      <c r="E1157" s="73" t="s">
        <v>12551</v>
      </c>
      <c r="F1157" s="74">
        <f ca="1">SUM(Table366[MONTO TOTAL ESTIMADO])</f>
        <v>483000</v>
      </c>
      <c r="G1157" s="45"/>
      <c r="H1157" s="45" t="str">
        <f>C1149</f>
        <v>Servicios</v>
      </c>
      <c r="I1157" s="45" t="str">
        <f>E1149</f>
        <v>No</v>
      </c>
      <c r="J1157" s="45" t="str">
        <f>D1149</f>
        <v>Compras Menores</v>
      </c>
    </row>
    <row r="1158" spans="1:10" ht="14.1" customHeight="1" thickBot="1" x14ac:dyDescent="0.3"/>
    <row r="1159" spans="1:10" ht="33.75" customHeight="1" thickBot="1" x14ac:dyDescent="0.25">
      <c r="A1159" s="64" t="s">
        <v>16382</v>
      </c>
      <c r="B1159" s="64" t="s">
        <v>161</v>
      </c>
      <c r="C1159" s="64" t="s">
        <v>11725</v>
      </c>
      <c r="D1159" s="64" t="s">
        <v>14378</v>
      </c>
      <c r="E1159" s="64" t="s">
        <v>10962</v>
      </c>
      <c r="F1159" s="64" t="s">
        <v>11095</v>
      </c>
      <c r="G1159" s="45"/>
      <c r="H1159" s="45"/>
      <c r="I1159" s="45"/>
      <c r="J1159" s="45"/>
    </row>
    <row r="1160" spans="1:10" ht="14.1" customHeight="1" thickBot="1" x14ac:dyDescent="0.25">
      <c r="A1160" s="66" t="s">
        <v>18864</v>
      </c>
      <c r="B1160" s="66" t="s">
        <v>18865</v>
      </c>
      <c r="C1160" s="66" t="s">
        <v>6799</v>
      </c>
      <c r="D1160" s="66" t="s">
        <v>17483</v>
      </c>
      <c r="E1160" s="66" t="s">
        <v>17854</v>
      </c>
      <c r="F1160" s="66" t="s">
        <v>18834</v>
      </c>
      <c r="G1160" s="45"/>
      <c r="H1160" s="45"/>
      <c r="I1160" s="45"/>
      <c r="J1160" s="45"/>
    </row>
    <row r="1161" spans="1:10" ht="14.1" customHeight="1" thickBot="1" x14ac:dyDescent="0.25">
      <c r="A1161" s="93" t="s">
        <v>14828</v>
      </c>
      <c r="B1161" s="67" t="s">
        <v>8529</v>
      </c>
      <c r="C1161" s="76">
        <v>44879</v>
      </c>
      <c r="D1161" s="93" t="s">
        <v>9386</v>
      </c>
      <c r="E1161" s="67" t="s">
        <v>13094</v>
      </c>
      <c r="F1161" s="81" t="s">
        <v>3081</v>
      </c>
      <c r="G1161" s="45"/>
      <c r="H1161" s="45"/>
      <c r="I1161" s="45"/>
      <c r="J1161" s="45"/>
    </row>
    <row r="1162" spans="1:10" ht="14.1" customHeight="1" thickBot="1" x14ac:dyDescent="0.25">
      <c r="A1162" s="94"/>
      <c r="B1162" s="67" t="s">
        <v>1786</v>
      </c>
      <c r="C1162" s="87">
        <f>IF(C1161="","",IF(AND(MONTH(C1161)&gt;=1,MONTH(C1161)&lt;=3),1,IF(AND(MONTH(C1161)&gt;=4,MONTH(C1161)&lt;=6),2,IF(AND(MONTH(C1161)&gt;=7,MONTH(C1161)&lt;=9),3,4))))</f>
        <v>4</v>
      </c>
      <c r="D1162" s="94"/>
      <c r="E1162" s="67" t="s">
        <v>2418</v>
      </c>
      <c r="F1162" s="81" t="s">
        <v>11112</v>
      </c>
      <c r="G1162" s="45"/>
      <c r="H1162" s="45"/>
      <c r="I1162" s="45"/>
      <c r="J1162" s="45"/>
    </row>
    <row r="1163" spans="1:10" ht="14.1" customHeight="1" thickBot="1" x14ac:dyDescent="0.25">
      <c r="A1163" s="94"/>
      <c r="B1163" s="67" t="s">
        <v>12943</v>
      </c>
      <c r="C1163" s="76">
        <v>44886</v>
      </c>
      <c r="D1163" s="94"/>
      <c r="E1163" s="67" t="s">
        <v>3074</v>
      </c>
      <c r="F1163" s="81" t="s">
        <v>11112</v>
      </c>
      <c r="G1163" s="45"/>
      <c r="H1163" s="45"/>
      <c r="I1163" s="45"/>
      <c r="J1163" s="45"/>
    </row>
    <row r="1164" spans="1:10" ht="14.1" customHeight="1" thickBot="1" x14ac:dyDescent="0.25">
      <c r="A1164" s="94"/>
      <c r="B1164" s="67" t="s">
        <v>1786</v>
      </c>
      <c r="C1164" s="87">
        <f>IF(C1163="","",IF(AND(MONTH(C1163)&gt;=1,MONTH(C1163)&lt;=3),1,IF(AND(MONTH(C1163)&gt;=4,MONTH(C1163)&lt;=6),2,IF(AND(MONTH(C1163)&gt;=7,MONTH(C1163)&lt;=9),3,4))))</f>
        <v>4</v>
      </c>
      <c r="D1164" s="94"/>
      <c r="E1164" s="67" t="s">
        <v>13193</v>
      </c>
      <c r="F1164" s="81" t="s">
        <v>11112</v>
      </c>
      <c r="G1164" s="45"/>
      <c r="H1164" s="45"/>
      <c r="I1164" s="45"/>
      <c r="J1164" s="45"/>
    </row>
    <row r="1165" spans="1:10" ht="14.1" customHeight="1" thickBot="1" x14ac:dyDescent="0.25">
      <c r="A1165" s="45"/>
      <c r="B1165" s="45"/>
      <c r="C1165" s="45"/>
      <c r="D1165" s="45"/>
      <c r="E1165" s="45"/>
      <c r="F1165" s="45"/>
      <c r="G1165" s="45"/>
      <c r="H1165" s="45"/>
      <c r="I1165" s="45"/>
      <c r="J1165" s="45"/>
    </row>
    <row r="1166" spans="1:10" ht="14.1" customHeight="1" thickBot="1" x14ac:dyDescent="0.25">
      <c r="A1166" s="72" t="s">
        <v>15735</v>
      </c>
      <c r="B1166" s="72" t="s">
        <v>16146</v>
      </c>
      <c r="C1166" s="72" t="s">
        <v>15641</v>
      </c>
      <c r="D1166" s="72" t="s">
        <v>15251</v>
      </c>
      <c r="E1166" s="72" t="s">
        <v>6933</v>
      </c>
      <c r="F1166" s="72" t="s">
        <v>15280</v>
      </c>
      <c r="G1166" s="45"/>
      <c r="H1166" s="45"/>
      <c r="I1166" s="45"/>
      <c r="J1166" s="45"/>
    </row>
    <row r="1167" spans="1:10" ht="13.5" customHeight="1" x14ac:dyDescent="0.2">
      <c r="A1167" s="82">
        <v>82141504</v>
      </c>
      <c r="B1167" s="69" t="str">
        <f ca="1">IFERROR(INDEX(UNSPSCDes,MATCH(INDIRECT(ADDRESS(ROW(),COLUMN()-1,4)),UNSPSCCode,0)),"")</f>
        <v>Servicios de diseño de gráficos o gráficas</v>
      </c>
      <c r="C1167" s="82" t="s">
        <v>1449</v>
      </c>
      <c r="D1167" s="82">
        <v>1</v>
      </c>
      <c r="E1167" s="71">
        <v>154816</v>
      </c>
      <c r="F1167" s="70">
        <f ca="1">INDIRECT(ADDRESS(ROW(),COLUMN()-2,4))*INDIRECT(ADDRESS(ROW(),COLUMN()-1,4))</f>
        <v>154816</v>
      </c>
      <c r="G1167" s="45"/>
      <c r="H1167" s="45"/>
      <c r="I1167" s="45"/>
      <c r="J1167" s="45"/>
    </row>
    <row r="1168" spans="1:10" ht="13.5" customHeight="1" x14ac:dyDescent="0.2">
      <c r="A1168" s="82">
        <v>82141504</v>
      </c>
      <c r="B1168" s="69" t="str">
        <f ca="1">IFERROR(INDEX(UNSPSCDes,MATCH(INDIRECT(ADDRESS(ROW(),COLUMN()-1,4)),UNSPSCCode,0)),"")</f>
        <v>Servicios de diseño de gráficos o gráficas</v>
      </c>
      <c r="C1168" s="82" t="s">
        <v>1449</v>
      </c>
      <c r="D1168" s="82">
        <v>1</v>
      </c>
      <c r="E1168" s="71">
        <v>346000</v>
      </c>
      <c r="F1168" s="70">
        <f ca="1">INDIRECT(ADDRESS(ROW(),COLUMN()-2,4))*INDIRECT(ADDRESS(ROW(),COLUMN()-1,4))</f>
        <v>346000</v>
      </c>
      <c r="G1168" s="45"/>
      <c r="H1168" s="45"/>
      <c r="I1168" s="45"/>
      <c r="J1168" s="45"/>
    </row>
    <row r="1169" spans="1:10" ht="13.5" customHeight="1" x14ac:dyDescent="0.2">
      <c r="A1169" s="82">
        <v>82141504</v>
      </c>
      <c r="B1169" s="69" t="str">
        <f ca="1">IFERROR(INDEX(UNSPSCDes,MATCH(INDIRECT(ADDRESS(ROW(),COLUMN()-1,4)),UNSPSCCode,0)),"")</f>
        <v>Servicios de diseño de gráficos o gráficas</v>
      </c>
      <c r="C1169" s="82" t="s">
        <v>1449</v>
      </c>
      <c r="D1169" s="82">
        <v>1</v>
      </c>
      <c r="E1169" s="71">
        <v>310000</v>
      </c>
      <c r="F1169" s="70">
        <f ca="1">INDIRECT(ADDRESS(ROW(),COLUMN()-2,4))*INDIRECT(ADDRESS(ROW(),COLUMN()-1,4))</f>
        <v>310000</v>
      </c>
      <c r="G1169" s="45"/>
      <c r="H1169" s="45"/>
      <c r="I1169" s="45"/>
      <c r="J1169" s="45"/>
    </row>
    <row r="1170" spans="1:10" ht="13.5" customHeight="1" x14ac:dyDescent="0.2">
      <c r="A1170" s="82">
        <v>82141504</v>
      </c>
      <c r="B1170" s="69" t="str">
        <f ca="1">IFERROR(INDEX(UNSPSCDes,MATCH(INDIRECT(ADDRESS(ROW(),COLUMN()-1,4)),UNSPSCCode,0)),"")</f>
        <v>Servicios de diseño de gráficos o gráficas</v>
      </c>
      <c r="C1170" s="82" t="s">
        <v>1449</v>
      </c>
      <c r="D1170" s="82">
        <v>1</v>
      </c>
      <c r="E1170" s="71">
        <v>26000</v>
      </c>
      <c r="F1170" s="70">
        <f ca="1">INDIRECT(ADDRESS(ROW(),COLUMN()-2,4))*INDIRECT(ADDRESS(ROW(),COLUMN()-1,4))</f>
        <v>26000</v>
      </c>
      <c r="G1170" s="45"/>
      <c r="H1170" s="45"/>
      <c r="I1170" s="45"/>
      <c r="J1170" s="45"/>
    </row>
    <row r="1171" spans="1:10" ht="14.1" customHeight="1" x14ac:dyDescent="0.2">
      <c r="A1171" s="45"/>
      <c r="B1171" s="45"/>
      <c r="C1171" s="45"/>
      <c r="D1171" s="45"/>
      <c r="E1171" s="73" t="s">
        <v>12551</v>
      </c>
      <c r="F1171" s="74">
        <f ca="1">SUM(Table367[MONTO TOTAL ESTIMADO])</f>
        <v>836816</v>
      </c>
      <c r="G1171" s="45"/>
      <c r="H1171" s="45" t="str">
        <f>C1160</f>
        <v>Servicios</v>
      </c>
      <c r="I1171" s="45" t="str">
        <f>E1160</f>
        <v>No</v>
      </c>
      <c r="J1171" s="45" t="str">
        <f>D1160</f>
        <v>Compras Menores</v>
      </c>
    </row>
    <row r="1172" spans="1:10" ht="14.1" customHeight="1" thickBot="1" x14ac:dyDescent="0.3"/>
    <row r="1173" spans="1:10" ht="33.75" customHeight="1" thickBot="1" x14ac:dyDescent="0.25">
      <c r="A1173" s="64" t="s">
        <v>16382</v>
      </c>
      <c r="B1173" s="64" t="s">
        <v>161</v>
      </c>
      <c r="C1173" s="64" t="s">
        <v>11725</v>
      </c>
      <c r="D1173" s="64" t="s">
        <v>14378</v>
      </c>
      <c r="E1173" s="64" t="s">
        <v>10962</v>
      </c>
      <c r="F1173" s="64" t="s">
        <v>11095</v>
      </c>
      <c r="G1173" s="45"/>
      <c r="H1173" s="45"/>
      <c r="I1173" s="45"/>
      <c r="J1173" s="45"/>
    </row>
    <row r="1174" spans="1:10" ht="13.5" customHeight="1" thickBot="1" x14ac:dyDescent="0.25">
      <c r="A1174" s="66" t="s">
        <v>18866</v>
      </c>
      <c r="B1174" s="66" t="s">
        <v>18867</v>
      </c>
      <c r="C1174" s="66" t="s">
        <v>17798</v>
      </c>
      <c r="D1174" s="66" t="s">
        <v>17483</v>
      </c>
      <c r="E1174" s="66" t="s">
        <v>17854</v>
      </c>
      <c r="F1174" s="66" t="s">
        <v>18834</v>
      </c>
      <c r="G1174" s="45"/>
      <c r="H1174" s="45"/>
      <c r="I1174" s="45"/>
      <c r="J1174" s="45"/>
    </row>
    <row r="1175" spans="1:10" ht="14.1" customHeight="1" thickBot="1" x14ac:dyDescent="0.25">
      <c r="A1175" s="93" t="s">
        <v>14828</v>
      </c>
      <c r="B1175" s="67" t="s">
        <v>8529</v>
      </c>
      <c r="C1175" s="76">
        <v>44607</v>
      </c>
      <c r="D1175" s="93" t="s">
        <v>9386</v>
      </c>
      <c r="E1175" s="67" t="s">
        <v>13094</v>
      </c>
      <c r="F1175" s="81" t="s">
        <v>3081</v>
      </c>
      <c r="G1175" s="45"/>
      <c r="H1175" s="45"/>
      <c r="I1175" s="45"/>
      <c r="J1175" s="45"/>
    </row>
    <row r="1176" spans="1:10" ht="14.1" customHeight="1" thickBot="1" x14ac:dyDescent="0.25">
      <c r="A1176" s="94"/>
      <c r="B1176" s="67" t="s">
        <v>1786</v>
      </c>
      <c r="C1176" s="87">
        <f>IF(C1175="","",IF(AND(MONTH(C1175)&gt;=1,MONTH(C1175)&lt;=3),1,IF(AND(MONTH(C1175)&gt;=4,MONTH(C1175)&lt;=6),2,IF(AND(MONTH(C1175)&gt;=7,MONTH(C1175)&lt;=9),3,4))))</f>
        <v>1</v>
      </c>
      <c r="D1176" s="94"/>
      <c r="E1176" s="67" t="s">
        <v>2418</v>
      </c>
      <c r="F1176" s="81" t="s">
        <v>11112</v>
      </c>
      <c r="G1176" s="45"/>
      <c r="H1176" s="45"/>
      <c r="I1176" s="45"/>
      <c r="J1176" s="45"/>
    </row>
    <row r="1177" spans="1:10" ht="14.1" customHeight="1" thickBot="1" x14ac:dyDescent="0.25">
      <c r="A1177" s="94"/>
      <c r="B1177" s="67" t="s">
        <v>12943</v>
      </c>
      <c r="C1177" s="76">
        <v>44614</v>
      </c>
      <c r="D1177" s="94"/>
      <c r="E1177" s="67" t="s">
        <v>3074</v>
      </c>
      <c r="F1177" s="81" t="s">
        <v>11112</v>
      </c>
      <c r="G1177" s="45"/>
      <c r="H1177" s="45"/>
      <c r="I1177" s="45"/>
      <c r="J1177" s="45"/>
    </row>
    <row r="1178" spans="1:10" ht="14.1" customHeight="1" thickBot="1" x14ac:dyDescent="0.25">
      <c r="A1178" s="94"/>
      <c r="B1178" s="67" t="s">
        <v>1786</v>
      </c>
      <c r="C1178" s="87">
        <f>IF(C1177="","",IF(AND(MONTH(C1177)&gt;=1,MONTH(C1177)&lt;=3),1,IF(AND(MONTH(C1177)&gt;=4,MONTH(C1177)&lt;=6),2,IF(AND(MONTH(C1177)&gt;=7,MONTH(C1177)&lt;=9),3,4))))</f>
        <v>1</v>
      </c>
      <c r="D1178" s="94"/>
      <c r="E1178" s="67" t="s">
        <v>13193</v>
      </c>
      <c r="F1178" s="81" t="s">
        <v>11112</v>
      </c>
      <c r="G1178" s="45"/>
      <c r="H1178" s="45"/>
      <c r="I1178" s="45"/>
      <c r="J1178" s="45"/>
    </row>
    <row r="1179" spans="1:10" ht="14.1" customHeight="1" thickBot="1" x14ac:dyDescent="0.25">
      <c r="A1179" s="45"/>
      <c r="B1179" s="45"/>
      <c r="C1179" s="45"/>
      <c r="D1179" s="45"/>
      <c r="E1179" s="45"/>
      <c r="F1179" s="45"/>
      <c r="G1179" s="45"/>
      <c r="H1179" s="45"/>
      <c r="I1179" s="45"/>
      <c r="J1179" s="45"/>
    </row>
    <row r="1180" spans="1:10" ht="14.1" customHeight="1" thickBot="1" x14ac:dyDescent="0.25">
      <c r="A1180" s="72" t="s">
        <v>15735</v>
      </c>
      <c r="B1180" s="72" t="s">
        <v>16146</v>
      </c>
      <c r="C1180" s="72" t="s">
        <v>15641</v>
      </c>
      <c r="D1180" s="72" t="s">
        <v>15251</v>
      </c>
      <c r="E1180" s="72" t="s">
        <v>6933</v>
      </c>
      <c r="F1180" s="72" t="s">
        <v>15280</v>
      </c>
      <c r="G1180" s="45"/>
      <c r="H1180" s="45"/>
      <c r="I1180" s="45"/>
      <c r="J1180" s="45"/>
    </row>
    <row r="1181" spans="1:10" ht="13.5" customHeight="1" x14ac:dyDescent="0.2">
      <c r="A1181" s="82">
        <v>15101506</v>
      </c>
      <c r="B1181" s="69" t="str">
        <f t="shared" ref="B1181:B1186" ca="1" si="58">IFERROR(INDEX(UNSPSCDes,MATCH(INDIRECT(ADDRESS(ROW(),COLUMN()-1,4)),UNSPSCCode,0)),"")</f>
        <v>Gasolina</v>
      </c>
      <c r="C1181" s="82" t="s">
        <v>1449</v>
      </c>
      <c r="D1181" s="82">
        <v>35</v>
      </c>
      <c r="E1181" s="71">
        <v>2000</v>
      </c>
      <c r="F1181" s="70">
        <f t="shared" ref="F1181:F1186" ca="1" si="59">INDIRECT(ADDRESS(ROW(),COLUMN()-2,4))*INDIRECT(ADDRESS(ROW(),COLUMN()-1,4))</f>
        <v>70000</v>
      </c>
      <c r="G1181" s="45"/>
      <c r="H1181" s="45"/>
      <c r="I1181" s="45"/>
      <c r="J1181" s="45"/>
    </row>
    <row r="1182" spans="1:10" ht="13.5" customHeight="1" x14ac:dyDescent="0.2">
      <c r="A1182" s="82">
        <v>15101506</v>
      </c>
      <c r="B1182" s="69" t="str">
        <f t="shared" ca="1" si="58"/>
        <v>Gasolina</v>
      </c>
      <c r="C1182" s="82" t="s">
        <v>1449</v>
      </c>
      <c r="D1182" s="82">
        <v>60</v>
      </c>
      <c r="E1182" s="71">
        <v>1000</v>
      </c>
      <c r="F1182" s="70">
        <f t="shared" ca="1" si="59"/>
        <v>60000</v>
      </c>
      <c r="G1182" s="45"/>
      <c r="H1182" s="45"/>
      <c r="I1182" s="45"/>
      <c r="J1182" s="45"/>
    </row>
    <row r="1183" spans="1:10" ht="13.5" customHeight="1" x14ac:dyDescent="0.2">
      <c r="A1183" s="82">
        <v>15101506</v>
      </c>
      <c r="B1183" s="69" t="str">
        <f t="shared" ca="1" si="58"/>
        <v>Gasolina</v>
      </c>
      <c r="C1183" s="82" t="s">
        <v>1449</v>
      </c>
      <c r="D1183" s="82">
        <v>100</v>
      </c>
      <c r="E1183" s="71">
        <v>500</v>
      </c>
      <c r="F1183" s="70">
        <f t="shared" ca="1" si="59"/>
        <v>50000</v>
      </c>
      <c r="G1183" s="45"/>
      <c r="H1183" s="45"/>
      <c r="I1183" s="45"/>
      <c r="J1183" s="45"/>
    </row>
    <row r="1184" spans="1:10" ht="13.5" customHeight="1" x14ac:dyDescent="0.2">
      <c r="A1184" s="82">
        <v>15101506</v>
      </c>
      <c r="B1184" s="69" t="str">
        <f t="shared" ca="1" si="58"/>
        <v>Gasolina</v>
      </c>
      <c r="C1184" s="82" t="s">
        <v>1449</v>
      </c>
      <c r="D1184" s="82">
        <v>100</v>
      </c>
      <c r="E1184" s="71">
        <v>200</v>
      </c>
      <c r="F1184" s="70">
        <f t="shared" ca="1" si="59"/>
        <v>20000</v>
      </c>
      <c r="G1184" s="45"/>
      <c r="H1184" s="45"/>
      <c r="I1184" s="45"/>
      <c r="J1184" s="45"/>
    </row>
    <row r="1185" spans="1:10" ht="13.5" customHeight="1" x14ac:dyDescent="0.2">
      <c r="A1185" s="82">
        <v>15101506</v>
      </c>
      <c r="B1185" s="69" t="str">
        <f t="shared" ca="1" si="58"/>
        <v>Gasolina</v>
      </c>
      <c r="C1185" s="82" t="s">
        <v>1449</v>
      </c>
      <c r="D1185" s="82">
        <v>50</v>
      </c>
      <c r="E1185" s="71">
        <v>100</v>
      </c>
      <c r="F1185" s="70">
        <f t="shared" ca="1" si="59"/>
        <v>5000</v>
      </c>
      <c r="G1185" s="45"/>
      <c r="H1185" s="45"/>
      <c r="I1185" s="45"/>
      <c r="J1185" s="45"/>
    </row>
    <row r="1186" spans="1:10" ht="13.5" customHeight="1" x14ac:dyDescent="0.2">
      <c r="A1186" s="82">
        <v>15111510</v>
      </c>
      <c r="B1186" s="69" t="str">
        <f t="shared" ca="1" si="58"/>
        <v>Gas licuado de petróleo</v>
      </c>
      <c r="C1186" s="82" t="s">
        <v>1449</v>
      </c>
      <c r="D1186" s="82">
        <v>1</v>
      </c>
      <c r="E1186" s="71">
        <v>2500</v>
      </c>
      <c r="F1186" s="70">
        <f t="shared" ca="1" si="59"/>
        <v>2500</v>
      </c>
      <c r="G1186" s="45"/>
      <c r="H1186" s="45"/>
      <c r="I1186" s="45"/>
      <c r="J1186" s="45"/>
    </row>
    <row r="1187" spans="1:10" ht="14.1" customHeight="1" x14ac:dyDescent="0.2">
      <c r="A1187" s="45"/>
      <c r="B1187" s="45"/>
      <c r="C1187" s="45"/>
      <c r="D1187" s="45"/>
      <c r="E1187" s="73" t="s">
        <v>12551</v>
      </c>
      <c r="F1187" s="74">
        <f ca="1">SUM(Table368[MONTO TOTAL ESTIMADO])</f>
        <v>207500</v>
      </c>
      <c r="G1187" s="45"/>
      <c r="H1187" s="45" t="str">
        <f>C1174</f>
        <v>Bienes</v>
      </c>
      <c r="I1187" s="45" t="str">
        <f>E1174</f>
        <v>No</v>
      </c>
      <c r="J1187" s="45" t="str">
        <f>D1174</f>
        <v>Compras Menores</v>
      </c>
    </row>
    <row r="1188" spans="1:10" ht="14.1" customHeight="1" thickBot="1" x14ac:dyDescent="0.3"/>
    <row r="1189" spans="1:10" ht="33.75" customHeight="1" thickBot="1" x14ac:dyDescent="0.25">
      <c r="A1189" s="64" t="s">
        <v>16382</v>
      </c>
      <c r="B1189" s="64" t="s">
        <v>161</v>
      </c>
      <c r="C1189" s="64" t="s">
        <v>11725</v>
      </c>
      <c r="D1189" s="64" t="s">
        <v>14378</v>
      </c>
      <c r="E1189" s="64" t="s">
        <v>10962</v>
      </c>
      <c r="F1189" s="64" t="s">
        <v>11095</v>
      </c>
      <c r="G1189" s="45"/>
      <c r="H1189" s="45"/>
      <c r="I1189" s="45"/>
      <c r="J1189" s="45"/>
    </row>
    <row r="1190" spans="1:10" ht="14.1" customHeight="1" thickBot="1" x14ac:dyDescent="0.25">
      <c r="A1190" s="66" t="s">
        <v>18866</v>
      </c>
      <c r="B1190" s="66" t="s">
        <v>18867</v>
      </c>
      <c r="C1190" s="66" t="s">
        <v>17798</v>
      </c>
      <c r="D1190" s="66" t="s">
        <v>17483</v>
      </c>
      <c r="E1190" s="66" t="s">
        <v>17854</v>
      </c>
      <c r="F1190" s="66" t="s">
        <v>18834</v>
      </c>
      <c r="G1190" s="45"/>
      <c r="H1190" s="45"/>
      <c r="I1190" s="45"/>
      <c r="J1190" s="45"/>
    </row>
    <row r="1191" spans="1:10" ht="14.1" customHeight="1" thickBot="1" x14ac:dyDescent="0.25">
      <c r="A1191" s="93" t="s">
        <v>14828</v>
      </c>
      <c r="B1191" s="67" t="s">
        <v>8529</v>
      </c>
      <c r="C1191" s="76">
        <v>44697</v>
      </c>
      <c r="D1191" s="93" t="s">
        <v>9386</v>
      </c>
      <c r="E1191" s="67" t="s">
        <v>13094</v>
      </c>
      <c r="F1191" s="81" t="s">
        <v>3081</v>
      </c>
      <c r="G1191" s="45"/>
      <c r="H1191" s="45"/>
      <c r="I1191" s="45"/>
      <c r="J1191" s="45"/>
    </row>
    <row r="1192" spans="1:10" ht="14.1" customHeight="1" thickBot="1" x14ac:dyDescent="0.25">
      <c r="A1192" s="94"/>
      <c r="B1192" s="67" t="s">
        <v>1786</v>
      </c>
      <c r="C1192" s="87">
        <f>IF(C1191="","",IF(AND(MONTH(C1191)&gt;=1,MONTH(C1191)&lt;=3),1,IF(AND(MONTH(C1191)&gt;=4,MONTH(C1191)&lt;=6),2,IF(AND(MONTH(C1191)&gt;=7,MONTH(C1191)&lt;=9),3,4))))</f>
        <v>2</v>
      </c>
      <c r="D1192" s="94"/>
      <c r="E1192" s="67" t="s">
        <v>2418</v>
      </c>
      <c r="F1192" s="81" t="s">
        <v>11112</v>
      </c>
      <c r="G1192" s="45"/>
      <c r="H1192" s="45"/>
      <c r="I1192" s="45"/>
      <c r="J1192" s="45"/>
    </row>
    <row r="1193" spans="1:10" ht="14.1" customHeight="1" thickBot="1" x14ac:dyDescent="0.25">
      <c r="A1193" s="94"/>
      <c r="B1193" s="67" t="s">
        <v>12943</v>
      </c>
      <c r="C1193" s="76">
        <v>44704</v>
      </c>
      <c r="D1193" s="94"/>
      <c r="E1193" s="67" t="s">
        <v>3074</v>
      </c>
      <c r="F1193" s="81" t="s">
        <v>11112</v>
      </c>
      <c r="G1193" s="45"/>
      <c r="H1193" s="45"/>
      <c r="I1193" s="45"/>
      <c r="J1193" s="45"/>
    </row>
    <row r="1194" spans="1:10" ht="14.1" customHeight="1" thickBot="1" x14ac:dyDescent="0.25">
      <c r="A1194" s="94"/>
      <c r="B1194" s="67" t="s">
        <v>1786</v>
      </c>
      <c r="C1194" s="87">
        <f>IF(C1193="","",IF(AND(MONTH(C1193)&gt;=1,MONTH(C1193)&lt;=3),1,IF(AND(MONTH(C1193)&gt;=4,MONTH(C1193)&lt;=6),2,IF(AND(MONTH(C1193)&gt;=7,MONTH(C1193)&lt;=9),3,4))))</f>
        <v>2</v>
      </c>
      <c r="D1194" s="94"/>
      <c r="E1194" s="67" t="s">
        <v>13193</v>
      </c>
      <c r="F1194" s="81" t="s">
        <v>11112</v>
      </c>
      <c r="G1194" s="45"/>
      <c r="H1194" s="45"/>
      <c r="I1194" s="45"/>
      <c r="J1194" s="45"/>
    </row>
    <row r="1195" spans="1:10" ht="14.1" customHeight="1" thickBot="1" x14ac:dyDescent="0.25">
      <c r="A1195" s="45"/>
      <c r="B1195" s="45"/>
      <c r="C1195" s="45"/>
      <c r="D1195" s="45"/>
      <c r="E1195" s="45"/>
      <c r="F1195" s="45"/>
      <c r="G1195" s="45"/>
      <c r="H1195" s="45"/>
      <c r="I1195" s="45"/>
      <c r="J1195" s="45"/>
    </row>
    <row r="1196" spans="1:10" ht="14.1" customHeight="1" thickBot="1" x14ac:dyDescent="0.25">
      <c r="A1196" s="72" t="s">
        <v>15735</v>
      </c>
      <c r="B1196" s="72" t="s">
        <v>16146</v>
      </c>
      <c r="C1196" s="72" t="s">
        <v>15641</v>
      </c>
      <c r="D1196" s="72" t="s">
        <v>15251</v>
      </c>
      <c r="E1196" s="72" t="s">
        <v>6933</v>
      </c>
      <c r="F1196" s="72" t="s">
        <v>15280</v>
      </c>
      <c r="G1196" s="45"/>
      <c r="H1196" s="45"/>
      <c r="I1196" s="45"/>
      <c r="J1196" s="45"/>
    </row>
    <row r="1197" spans="1:10" ht="14.1" customHeight="1" x14ac:dyDescent="0.2">
      <c r="A1197" s="82">
        <v>15101506</v>
      </c>
      <c r="B1197" s="69" t="str">
        <f t="shared" ref="B1197:B1202" ca="1" si="60">IFERROR(INDEX(UNSPSCDes,MATCH(INDIRECT(ADDRESS(ROW(),COLUMN()-1,4)),UNSPSCCode,0)),"")</f>
        <v>Gasolina</v>
      </c>
      <c r="C1197" s="82" t="s">
        <v>1449</v>
      </c>
      <c r="D1197" s="82">
        <v>40</v>
      </c>
      <c r="E1197" s="71">
        <v>2000</v>
      </c>
      <c r="F1197" s="70">
        <f t="shared" ref="F1197:F1202" ca="1" si="61">INDIRECT(ADDRESS(ROW(),COLUMN()-2,4))*INDIRECT(ADDRESS(ROW(),COLUMN()-1,4))</f>
        <v>80000</v>
      </c>
      <c r="G1197" s="45"/>
      <c r="H1197" s="45"/>
      <c r="I1197" s="45"/>
      <c r="J1197" s="45"/>
    </row>
    <row r="1198" spans="1:10" ht="13.5" customHeight="1" x14ac:dyDescent="0.2">
      <c r="A1198" s="82">
        <v>15101506</v>
      </c>
      <c r="B1198" s="69" t="str">
        <f t="shared" ca="1" si="60"/>
        <v>Gasolina</v>
      </c>
      <c r="C1198" s="82" t="s">
        <v>1449</v>
      </c>
      <c r="D1198" s="82">
        <v>70</v>
      </c>
      <c r="E1198" s="71">
        <v>1000</v>
      </c>
      <c r="F1198" s="70">
        <f t="shared" ca="1" si="61"/>
        <v>70000</v>
      </c>
      <c r="G1198" s="45"/>
      <c r="H1198" s="45"/>
      <c r="I1198" s="45"/>
      <c r="J1198" s="45"/>
    </row>
    <row r="1199" spans="1:10" ht="13.5" customHeight="1" x14ac:dyDescent="0.2">
      <c r="A1199" s="82">
        <v>15101506</v>
      </c>
      <c r="B1199" s="69" t="str">
        <f t="shared" ca="1" si="60"/>
        <v>Gasolina</v>
      </c>
      <c r="C1199" s="82" t="s">
        <v>1449</v>
      </c>
      <c r="D1199" s="82">
        <v>100</v>
      </c>
      <c r="E1199" s="71">
        <v>500</v>
      </c>
      <c r="F1199" s="70">
        <f t="shared" ca="1" si="61"/>
        <v>50000</v>
      </c>
      <c r="G1199" s="45"/>
      <c r="H1199" s="45"/>
      <c r="I1199" s="45"/>
      <c r="J1199" s="45"/>
    </row>
    <row r="1200" spans="1:10" ht="13.5" customHeight="1" x14ac:dyDescent="0.2">
      <c r="A1200" s="82">
        <v>15101506</v>
      </c>
      <c r="B1200" s="69" t="str">
        <f t="shared" ca="1" si="60"/>
        <v>Gasolina</v>
      </c>
      <c r="C1200" s="82" t="s">
        <v>1449</v>
      </c>
      <c r="D1200" s="82">
        <v>100</v>
      </c>
      <c r="E1200" s="71">
        <v>200</v>
      </c>
      <c r="F1200" s="70">
        <f t="shared" ca="1" si="61"/>
        <v>20000</v>
      </c>
      <c r="G1200" s="45"/>
      <c r="H1200" s="45"/>
      <c r="I1200" s="45"/>
      <c r="J1200" s="45"/>
    </row>
    <row r="1201" spans="1:10" ht="13.5" customHeight="1" x14ac:dyDescent="0.2">
      <c r="A1201" s="82">
        <v>15101506</v>
      </c>
      <c r="B1201" s="69" t="str">
        <f t="shared" ca="1" si="60"/>
        <v>Gasolina</v>
      </c>
      <c r="C1201" s="82" t="s">
        <v>1449</v>
      </c>
      <c r="D1201" s="82">
        <v>50</v>
      </c>
      <c r="E1201" s="71">
        <v>100</v>
      </c>
      <c r="F1201" s="70">
        <f t="shared" ca="1" si="61"/>
        <v>5000</v>
      </c>
      <c r="G1201" s="45"/>
      <c r="H1201" s="45"/>
      <c r="I1201" s="45"/>
      <c r="J1201" s="45"/>
    </row>
    <row r="1202" spans="1:10" ht="13.5" customHeight="1" x14ac:dyDescent="0.2">
      <c r="A1202" s="82">
        <v>15111510</v>
      </c>
      <c r="B1202" s="69" t="str">
        <f t="shared" ca="1" si="60"/>
        <v>Gas licuado de petróleo</v>
      </c>
      <c r="C1202" s="82" t="s">
        <v>1449</v>
      </c>
      <c r="D1202" s="82">
        <v>1</v>
      </c>
      <c r="E1202" s="71">
        <v>2500</v>
      </c>
      <c r="F1202" s="70">
        <f t="shared" ca="1" si="61"/>
        <v>2500</v>
      </c>
      <c r="G1202" s="45"/>
      <c r="H1202" s="45"/>
      <c r="I1202" s="45"/>
      <c r="J1202" s="45"/>
    </row>
    <row r="1203" spans="1:10" ht="14.1" customHeight="1" x14ac:dyDescent="0.2">
      <c r="A1203" s="45"/>
      <c r="B1203" s="45"/>
      <c r="C1203" s="45"/>
      <c r="D1203" s="45"/>
      <c r="E1203" s="73" t="s">
        <v>12551</v>
      </c>
      <c r="F1203" s="74">
        <f ca="1">SUM(Table369[MONTO TOTAL ESTIMADO])</f>
        <v>227500</v>
      </c>
      <c r="G1203" s="45"/>
      <c r="H1203" s="45" t="str">
        <f>C1190</f>
        <v>Bienes</v>
      </c>
      <c r="I1203" s="45" t="str">
        <f>E1190</f>
        <v>No</v>
      </c>
      <c r="J1203" s="45" t="str">
        <f>D1190</f>
        <v>Compras Menores</v>
      </c>
    </row>
    <row r="1204" spans="1:10" ht="14.1" customHeight="1" thickBot="1" x14ac:dyDescent="0.3"/>
    <row r="1205" spans="1:10" ht="33.75" customHeight="1" thickBot="1" x14ac:dyDescent="0.25">
      <c r="A1205" s="64" t="s">
        <v>16382</v>
      </c>
      <c r="B1205" s="64" t="s">
        <v>161</v>
      </c>
      <c r="C1205" s="64" t="s">
        <v>11725</v>
      </c>
      <c r="D1205" s="64" t="s">
        <v>14378</v>
      </c>
      <c r="E1205" s="64" t="s">
        <v>10962</v>
      </c>
      <c r="F1205" s="64" t="s">
        <v>11095</v>
      </c>
      <c r="G1205" s="45"/>
      <c r="H1205" s="45"/>
      <c r="I1205" s="45"/>
      <c r="J1205" s="45"/>
    </row>
    <row r="1206" spans="1:10" ht="14.1" customHeight="1" thickBot="1" x14ac:dyDescent="0.25">
      <c r="A1206" s="66" t="s">
        <v>18866</v>
      </c>
      <c r="B1206" s="66" t="s">
        <v>18867</v>
      </c>
      <c r="C1206" s="66" t="s">
        <v>17798</v>
      </c>
      <c r="D1206" s="66" t="s">
        <v>17483</v>
      </c>
      <c r="E1206" s="66" t="s">
        <v>17854</v>
      </c>
      <c r="F1206" s="66" t="s">
        <v>18834</v>
      </c>
      <c r="G1206" s="45"/>
      <c r="H1206" s="45"/>
      <c r="I1206" s="45"/>
      <c r="J1206" s="45"/>
    </row>
    <row r="1207" spans="1:10" ht="14.1" customHeight="1" thickBot="1" x14ac:dyDescent="0.25">
      <c r="A1207" s="93" t="s">
        <v>14828</v>
      </c>
      <c r="B1207" s="67" t="s">
        <v>8529</v>
      </c>
      <c r="C1207" s="76">
        <v>44788</v>
      </c>
      <c r="D1207" s="93" t="s">
        <v>9386</v>
      </c>
      <c r="E1207" s="67" t="s">
        <v>13094</v>
      </c>
      <c r="F1207" s="81" t="s">
        <v>3081</v>
      </c>
      <c r="G1207" s="45"/>
      <c r="H1207" s="45"/>
      <c r="I1207" s="45"/>
      <c r="J1207" s="45"/>
    </row>
    <row r="1208" spans="1:10" ht="14.1" customHeight="1" thickBot="1" x14ac:dyDescent="0.25">
      <c r="A1208" s="94"/>
      <c r="B1208" s="67" t="s">
        <v>1786</v>
      </c>
      <c r="C1208" s="87">
        <f>IF(C1207="","",IF(AND(MONTH(C1207)&gt;=1,MONTH(C1207)&lt;=3),1,IF(AND(MONTH(C1207)&gt;=4,MONTH(C1207)&lt;=6),2,IF(AND(MONTH(C1207)&gt;=7,MONTH(C1207)&lt;=9),3,4))))</f>
        <v>3</v>
      </c>
      <c r="D1208" s="94"/>
      <c r="E1208" s="67" t="s">
        <v>2418</v>
      </c>
      <c r="F1208" s="81" t="s">
        <v>11112</v>
      </c>
      <c r="G1208" s="45"/>
      <c r="H1208" s="45"/>
      <c r="I1208" s="45"/>
      <c r="J1208" s="45"/>
    </row>
    <row r="1209" spans="1:10" ht="14.1" customHeight="1" thickBot="1" x14ac:dyDescent="0.25">
      <c r="A1209" s="94"/>
      <c r="B1209" s="67" t="s">
        <v>12943</v>
      </c>
      <c r="C1209" s="76">
        <v>44795</v>
      </c>
      <c r="D1209" s="94"/>
      <c r="E1209" s="67" t="s">
        <v>3074</v>
      </c>
      <c r="F1209" s="81" t="s">
        <v>11112</v>
      </c>
      <c r="G1209" s="45"/>
      <c r="H1209" s="45"/>
      <c r="I1209" s="45"/>
      <c r="J1209" s="45"/>
    </row>
    <row r="1210" spans="1:10" ht="14.1" customHeight="1" thickBot="1" x14ac:dyDescent="0.25">
      <c r="A1210" s="94"/>
      <c r="B1210" s="67" t="s">
        <v>1786</v>
      </c>
      <c r="C1210" s="87">
        <f>IF(C1209="","",IF(AND(MONTH(C1209)&gt;=1,MONTH(C1209)&lt;=3),1,IF(AND(MONTH(C1209)&gt;=4,MONTH(C1209)&lt;=6),2,IF(AND(MONTH(C1209)&gt;=7,MONTH(C1209)&lt;=9),3,4))))</f>
        <v>3</v>
      </c>
      <c r="D1210" s="94"/>
      <c r="E1210" s="67" t="s">
        <v>13193</v>
      </c>
      <c r="F1210" s="81" t="s">
        <v>11112</v>
      </c>
      <c r="G1210" s="45"/>
      <c r="H1210" s="45"/>
      <c r="I1210" s="45"/>
      <c r="J1210" s="45"/>
    </row>
    <row r="1211" spans="1:10" ht="14.1" customHeight="1" thickBot="1" x14ac:dyDescent="0.25">
      <c r="A1211" s="45"/>
      <c r="B1211" s="45"/>
      <c r="C1211" s="45"/>
      <c r="D1211" s="45"/>
      <c r="E1211" s="45"/>
      <c r="F1211" s="45"/>
      <c r="G1211" s="45"/>
      <c r="H1211" s="45"/>
      <c r="I1211" s="45"/>
      <c r="J1211" s="45"/>
    </row>
    <row r="1212" spans="1:10" ht="14.1" customHeight="1" thickBot="1" x14ac:dyDescent="0.25">
      <c r="A1212" s="72" t="s">
        <v>15735</v>
      </c>
      <c r="B1212" s="72" t="s">
        <v>16146</v>
      </c>
      <c r="C1212" s="72" t="s">
        <v>15641</v>
      </c>
      <c r="D1212" s="72" t="s">
        <v>15251</v>
      </c>
      <c r="E1212" s="72" t="s">
        <v>6933</v>
      </c>
      <c r="F1212" s="72" t="s">
        <v>15280</v>
      </c>
      <c r="G1212" s="45"/>
      <c r="H1212" s="45"/>
      <c r="I1212" s="45"/>
      <c r="J1212" s="45"/>
    </row>
    <row r="1213" spans="1:10" ht="14.1" customHeight="1" x14ac:dyDescent="0.2">
      <c r="A1213" s="82">
        <v>15101506</v>
      </c>
      <c r="B1213" s="69" t="str">
        <f t="shared" ref="B1213:B1218" ca="1" si="62">IFERROR(INDEX(UNSPSCDes,MATCH(INDIRECT(ADDRESS(ROW(),COLUMN()-1,4)),UNSPSCCode,0)),"")</f>
        <v>Gasolina</v>
      </c>
      <c r="C1213" s="82" t="s">
        <v>1449</v>
      </c>
      <c r="D1213" s="82">
        <v>40</v>
      </c>
      <c r="E1213" s="71">
        <v>2000</v>
      </c>
      <c r="F1213" s="70">
        <f t="shared" ref="F1213:F1218" ca="1" si="63">INDIRECT(ADDRESS(ROW(),COLUMN()-2,4))*INDIRECT(ADDRESS(ROW(),COLUMN()-1,4))</f>
        <v>80000</v>
      </c>
      <c r="G1213" s="45"/>
      <c r="H1213" s="45"/>
      <c r="I1213" s="45"/>
      <c r="J1213" s="45"/>
    </row>
    <row r="1214" spans="1:10" ht="13.5" customHeight="1" x14ac:dyDescent="0.2">
      <c r="A1214" s="82">
        <v>15101506</v>
      </c>
      <c r="B1214" s="69" t="str">
        <f t="shared" ca="1" si="62"/>
        <v>Gasolina</v>
      </c>
      <c r="C1214" s="82" t="s">
        <v>1449</v>
      </c>
      <c r="D1214" s="82">
        <v>60</v>
      </c>
      <c r="E1214" s="71">
        <v>1000</v>
      </c>
      <c r="F1214" s="70">
        <f t="shared" ca="1" si="63"/>
        <v>60000</v>
      </c>
      <c r="G1214" s="45"/>
      <c r="H1214" s="45"/>
      <c r="I1214" s="45"/>
      <c r="J1214" s="45"/>
    </row>
    <row r="1215" spans="1:10" ht="13.5" customHeight="1" x14ac:dyDescent="0.2">
      <c r="A1215" s="82">
        <v>15101506</v>
      </c>
      <c r="B1215" s="69" t="str">
        <f t="shared" ca="1" si="62"/>
        <v>Gasolina</v>
      </c>
      <c r="C1215" s="82" t="s">
        <v>1449</v>
      </c>
      <c r="D1215" s="82">
        <v>100</v>
      </c>
      <c r="E1215" s="71">
        <v>500</v>
      </c>
      <c r="F1215" s="70">
        <f t="shared" ca="1" si="63"/>
        <v>50000</v>
      </c>
      <c r="G1215" s="45"/>
      <c r="H1215" s="45"/>
      <c r="I1215" s="45"/>
      <c r="J1215" s="45"/>
    </row>
    <row r="1216" spans="1:10" ht="13.5" customHeight="1" x14ac:dyDescent="0.2">
      <c r="A1216" s="82">
        <v>15101506</v>
      </c>
      <c r="B1216" s="69" t="str">
        <f t="shared" ca="1" si="62"/>
        <v>Gasolina</v>
      </c>
      <c r="C1216" s="82" t="s">
        <v>1449</v>
      </c>
      <c r="D1216" s="82">
        <v>100</v>
      </c>
      <c r="E1216" s="71">
        <v>200</v>
      </c>
      <c r="F1216" s="70">
        <f t="shared" ca="1" si="63"/>
        <v>20000</v>
      </c>
      <c r="G1216" s="45"/>
      <c r="H1216" s="45"/>
      <c r="I1216" s="45"/>
      <c r="J1216" s="45"/>
    </row>
    <row r="1217" spans="1:10" ht="13.5" customHeight="1" x14ac:dyDescent="0.2">
      <c r="A1217" s="82">
        <v>15101506</v>
      </c>
      <c r="B1217" s="69" t="str">
        <f t="shared" ca="1" si="62"/>
        <v>Gasolina</v>
      </c>
      <c r="C1217" s="82" t="s">
        <v>1449</v>
      </c>
      <c r="D1217" s="82">
        <v>50</v>
      </c>
      <c r="E1217" s="71">
        <v>100</v>
      </c>
      <c r="F1217" s="70">
        <f t="shared" ca="1" si="63"/>
        <v>5000</v>
      </c>
      <c r="G1217" s="45"/>
      <c r="H1217" s="45"/>
      <c r="I1217" s="45"/>
      <c r="J1217" s="45"/>
    </row>
    <row r="1218" spans="1:10" ht="13.5" customHeight="1" x14ac:dyDescent="0.2">
      <c r="A1218" s="82">
        <v>15111510</v>
      </c>
      <c r="B1218" s="69" t="str">
        <f t="shared" ca="1" si="62"/>
        <v>Gas licuado de petróleo</v>
      </c>
      <c r="C1218" s="82" t="s">
        <v>1449</v>
      </c>
      <c r="D1218" s="82">
        <v>1</v>
      </c>
      <c r="E1218" s="71">
        <v>2500</v>
      </c>
      <c r="F1218" s="70">
        <f t="shared" ca="1" si="63"/>
        <v>2500</v>
      </c>
      <c r="G1218" s="45"/>
      <c r="H1218" s="45"/>
      <c r="I1218" s="45"/>
      <c r="J1218" s="45"/>
    </row>
    <row r="1219" spans="1:10" ht="14.1" customHeight="1" x14ac:dyDescent="0.2">
      <c r="A1219" s="45"/>
      <c r="B1219" s="45"/>
      <c r="C1219" s="45"/>
      <c r="D1219" s="45"/>
      <c r="E1219" s="73" t="s">
        <v>12551</v>
      </c>
      <c r="F1219" s="74">
        <f ca="1">SUM(Table370[MONTO TOTAL ESTIMADO])</f>
        <v>217500</v>
      </c>
      <c r="G1219" s="45"/>
      <c r="H1219" s="45" t="str">
        <f>C1206</f>
        <v>Bienes</v>
      </c>
      <c r="I1219" s="45" t="str">
        <f>E1206</f>
        <v>No</v>
      </c>
      <c r="J1219" s="45" t="str">
        <f>D1206</f>
        <v>Compras Menores</v>
      </c>
    </row>
    <row r="1220" spans="1:10" ht="14.1" customHeight="1" thickBot="1" x14ac:dyDescent="0.3"/>
    <row r="1221" spans="1:10" ht="33.75" customHeight="1" thickBot="1" x14ac:dyDescent="0.25">
      <c r="A1221" s="64" t="s">
        <v>16382</v>
      </c>
      <c r="B1221" s="64" t="s">
        <v>161</v>
      </c>
      <c r="C1221" s="64" t="s">
        <v>11725</v>
      </c>
      <c r="D1221" s="64" t="s">
        <v>14378</v>
      </c>
      <c r="E1221" s="64" t="s">
        <v>10962</v>
      </c>
      <c r="F1221" s="64" t="s">
        <v>11095</v>
      </c>
      <c r="G1221" s="45"/>
      <c r="H1221" s="45"/>
      <c r="I1221" s="45"/>
      <c r="J1221" s="45"/>
    </row>
    <row r="1222" spans="1:10" ht="14.1" customHeight="1" thickBot="1" x14ac:dyDescent="0.25">
      <c r="A1222" s="66" t="s">
        <v>18866</v>
      </c>
      <c r="B1222" s="66" t="s">
        <v>18867</v>
      </c>
      <c r="C1222" s="66" t="s">
        <v>17798</v>
      </c>
      <c r="D1222" s="66" t="s">
        <v>17483</v>
      </c>
      <c r="E1222" s="66" t="s">
        <v>17854</v>
      </c>
      <c r="F1222" s="66" t="s">
        <v>18834</v>
      </c>
      <c r="G1222" s="45"/>
      <c r="H1222" s="45"/>
      <c r="I1222" s="45"/>
      <c r="J1222" s="45"/>
    </row>
    <row r="1223" spans="1:10" ht="14.1" customHeight="1" thickBot="1" x14ac:dyDescent="0.25">
      <c r="A1223" s="93" t="s">
        <v>14828</v>
      </c>
      <c r="B1223" s="67" t="s">
        <v>8529</v>
      </c>
      <c r="C1223" s="76">
        <v>44887</v>
      </c>
      <c r="D1223" s="93" t="s">
        <v>9386</v>
      </c>
      <c r="E1223" s="67" t="s">
        <v>13094</v>
      </c>
      <c r="F1223" s="81" t="s">
        <v>3081</v>
      </c>
      <c r="G1223" s="45"/>
      <c r="H1223" s="45"/>
      <c r="I1223" s="45"/>
      <c r="J1223" s="45"/>
    </row>
    <row r="1224" spans="1:10" ht="14.1" customHeight="1" thickBot="1" x14ac:dyDescent="0.25">
      <c r="A1224" s="94"/>
      <c r="B1224" s="67" t="s">
        <v>1786</v>
      </c>
      <c r="C1224" s="87">
        <f>IF(C1223="","",IF(AND(MONTH(C1223)&gt;=1,MONTH(C1223)&lt;=3),1,IF(AND(MONTH(C1223)&gt;=4,MONTH(C1223)&lt;=6),2,IF(AND(MONTH(C1223)&gt;=7,MONTH(C1223)&lt;=9),3,4))))</f>
        <v>4</v>
      </c>
      <c r="D1224" s="94"/>
      <c r="E1224" s="67" t="s">
        <v>2418</v>
      </c>
      <c r="F1224" s="81" t="s">
        <v>11112</v>
      </c>
      <c r="G1224" s="45"/>
      <c r="H1224" s="45"/>
      <c r="I1224" s="45"/>
      <c r="J1224" s="45"/>
    </row>
    <row r="1225" spans="1:10" ht="14.1" customHeight="1" thickBot="1" x14ac:dyDescent="0.25">
      <c r="A1225" s="94"/>
      <c r="B1225" s="67" t="s">
        <v>12943</v>
      </c>
      <c r="C1225" s="76">
        <v>44894</v>
      </c>
      <c r="D1225" s="94"/>
      <c r="E1225" s="67" t="s">
        <v>3074</v>
      </c>
      <c r="F1225" s="81" t="s">
        <v>11112</v>
      </c>
      <c r="G1225" s="45"/>
      <c r="H1225" s="45"/>
      <c r="I1225" s="45"/>
      <c r="J1225" s="45"/>
    </row>
    <row r="1226" spans="1:10" ht="14.1" customHeight="1" thickBot="1" x14ac:dyDescent="0.25">
      <c r="A1226" s="94"/>
      <c r="B1226" s="67" t="s">
        <v>1786</v>
      </c>
      <c r="C1226" s="87">
        <f>IF(C1225="","",IF(AND(MONTH(C1225)&gt;=1,MONTH(C1225)&lt;=3),1,IF(AND(MONTH(C1225)&gt;=4,MONTH(C1225)&lt;=6),2,IF(AND(MONTH(C1225)&gt;=7,MONTH(C1225)&lt;=9),3,4))))</f>
        <v>4</v>
      </c>
      <c r="D1226" s="94"/>
      <c r="E1226" s="67" t="s">
        <v>13193</v>
      </c>
      <c r="F1226" s="81" t="s">
        <v>11112</v>
      </c>
      <c r="G1226" s="45"/>
      <c r="H1226" s="45"/>
      <c r="I1226" s="45"/>
      <c r="J1226" s="45"/>
    </row>
    <row r="1227" spans="1:10" ht="14.1" customHeight="1" thickBot="1" x14ac:dyDescent="0.25">
      <c r="A1227" s="45"/>
      <c r="B1227" s="45"/>
      <c r="C1227" s="45"/>
      <c r="D1227" s="45"/>
      <c r="E1227" s="45"/>
      <c r="F1227" s="45"/>
      <c r="G1227" s="45"/>
      <c r="H1227" s="45"/>
      <c r="I1227" s="45"/>
      <c r="J1227" s="45"/>
    </row>
    <row r="1228" spans="1:10" ht="14.1" customHeight="1" thickBot="1" x14ac:dyDescent="0.25">
      <c r="A1228" s="72" t="s">
        <v>15735</v>
      </c>
      <c r="B1228" s="72" t="s">
        <v>16146</v>
      </c>
      <c r="C1228" s="72" t="s">
        <v>15641</v>
      </c>
      <c r="D1228" s="72" t="s">
        <v>15251</v>
      </c>
      <c r="E1228" s="72" t="s">
        <v>6933</v>
      </c>
      <c r="F1228" s="72" t="s">
        <v>15280</v>
      </c>
      <c r="G1228" s="45"/>
      <c r="H1228" s="45"/>
      <c r="I1228" s="45"/>
      <c r="J1228" s="45"/>
    </row>
    <row r="1229" spans="1:10" ht="14.1" customHeight="1" x14ac:dyDescent="0.2">
      <c r="A1229" s="82">
        <v>15101506</v>
      </c>
      <c r="B1229" s="69" t="str">
        <f t="shared" ref="B1229:B1234" ca="1" si="64">IFERROR(INDEX(UNSPSCDes,MATCH(INDIRECT(ADDRESS(ROW(),COLUMN()-1,4)),UNSPSCCode,0)),"")</f>
        <v>Gasolina</v>
      </c>
      <c r="C1229" s="82" t="s">
        <v>1449</v>
      </c>
      <c r="D1229" s="82">
        <v>35</v>
      </c>
      <c r="E1229" s="71">
        <v>2000</v>
      </c>
      <c r="F1229" s="70">
        <f t="shared" ref="F1229:F1234" ca="1" si="65">INDIRECT(ADDRESS(ROW(),COLUMN()-2,4))*INDIRECT(ADDRESS(ROW(),COLUMN()-1,4))</f>
        <v>70000</v>
      </c>
      <c r="G1229" s="45"/>
      <c r="H1229" s="45"/>
      <c r="I1229" s="45"/>
      <c r="J1229" s="45"/>
    </row>
    <row r="1230" spans="1:10" ht="13.5" customHeight="1" x14ac:dyDescent="0.2">
      <c r="A1230" s="82">
        <v>15101506</v>
      </c>
      <c r="B1230" s="69" t="str">
        <f t="shared" ca="1" si="64"/>
        <v>Gasolina</v>
      </c>
      <c r="C1230" s="82" t="s">
        <v>1449</v>
      </c>
      <c r="D1230" s="82">
        <v>60</v>
      </c>
      <c r="E1230" s="71">
        <v>1000</v>
      </c>
      <c r="F1230" s="70">
        <f t="shared" ca="1" si="65"/>
        <v>60000</v>
      </c>
      <c r="G1230" s="45"/>
      <c r="H1230" s="45"/>
      <c r="I1230" s="45"/>
      <c r="J1230" s="45"/>
    </row>
    <row r="1231" spans="1:10" ht="13.5" customHeight="1" x14ac:dyDescent="0.2">
      <c r="A1231" s="82">
        <v>15101506</v>
      </c>
      <c r="B1231" s="69" t="str">
        <f t="shared" ca="1" si="64"/>
        <v>Gasolina</v>
      </c>
      <c r="C1231" s="82" t="s">
        <v>1449</v>
      </c>
      <c r="D1231" s="82">
        <v>100</v>
      </c>
      <c r="E1231" s="71">
        <v>500</v>
      </c>
      <c r="F1231" s="70">
        <f t="shared" ca="1" si="65"/>
        <v>50000</v>
      </c>
      <c r="G1231" s="45"/>
      <c r="H1231" s="45"/>
      <c r="I1231" s="45"/>
      <c r="J1231" s="45"/>
    </row>
    <row r="1232" spans="1:10" ht="13.5" customHeight="1" x14ac:dyDescent="0.2">
      <c r="A1232" s="82">
        <v>15101506</v>
      </c>
      <c r="B1232" s="69" t="str">
        <f t="shared" ca="1" si="64"/>
        <v>Gasolina</v>
      </c>
      <c r="C1232" s="82" t="s">
        <v>1449</v>
      </c>
      <c r="D1232" s="82">
        <v>100</v>
      </c>
      <c r="E1232" s="71">
        <v>200</v>
      </c>
      <c r="F1232" s="70">
        <f t="shared" ca="1" si="65"/>
        <v>20000</v>
      </c>
      <c r="G1232" s="45"/>
      <c r="H1232" s="45"/>
      <c r="I1232" s="45"/>
      <c r="J1232" s="45"/>
    </row>
    <row r="1233" spans="1:10" ht="13.5" customHeight="1" x14ac:dyDescent="0.2">
      <c r="A1233" s="82">
        <v>15101506</v>
      </c>
      <c r="B1233" s="69" t="str">
        <f t="shared" ca="1" si="64"/>
        <v>Gasolina</v>
      </c>
      <c r="C1233" s="82" t="s">
        <v>1449</v>
      </c>
      <c r="D1233" s="82">
        <v>50</v>
      </c>
      <c r="E1233" s="71">
        <v>100</v>
      </c>
      <c r="F1233" s="70">
        <f t="shared" ca="1" si="65"/>
        <v>5000</v>
      </c>
      <c r="G1233" s="45"/>
      <c r="H1233" s="45"/>
      <c r="I1233" s="45"/>
      <c r="J1233" s="45"/>
    </row>
    <row r="1234" spans="1:10" ht="13.5" customHeight="1" x14ac:dyDescent="0.2">
      <c r="A1234" s="82">
        <v>15111510</v>
      </c>
      <c r="B1234" s="69" t="str">
        <f t="shared" ca="1" si="64"/>
        <v>Gas licuado de petróleo</v>
      </c>
      <c r="C1234" s="82" t="s">
        <v>1449</v>
      </c>
      <c r="D1234" s="82">
        <v>1</v>
      </c>
      <c r="E1234" s="71">
        <v>2500</v>
      </c>
      <c r="F1234" s="70">
        <f t="shared" ca="1" si="65"/>
        <v>2500</v>
      </c>
      <c r="G1234" s="45"/>
      <c r="H1234" s="45"/>
      <c r="I1234" s="45"/>
      <c r="J1234" s="45"/>
    </row>
    <row r="1235" spans="1:10" ht="14.1" customHeight="1" x14ac:dyDescent="0.2">
      <c r="A1235" s="45"/>
      <c r="B1235" s="45"/>
      <c r="C1235" s="45"/>
      <c r="D1235" s="45"/>
      <c r="E1235" s="73" t="s">
        <v>12551</v>
      </c>
      <c r="F1235" s="74">
        <f ca="1">SUM(Table371[MONTO TOTAL ESTIMADO])</f>
        <v>207500</v>
      </c>
      <c r="G1235" s="45"/>
      <c r="H1235" s="45" t="str">
        <f>C1222</f>
        <v>Bienes</v>
      </c>
      <c r="I1235" s="45" t="str">
        <f>E1222</f>
        <v>No</v>
      </c>
      <c r="J1235" s="45" t="str">
        <f>D1222</f>
        <v>Compras Menores</v>
      </c>
    </row>
    <row r="1236" spans="1:10" ht="14.1" customHeight="1" thickBot="1" x14ac:dyDescent="0.3"/>
    <row r="1237" spans="1:10" ht="33.75" customHeight="1" thickBot="1" x14ac:dyDescent="0.25">
      <c r="A1237" s="64" t="s">
        <v>16382</v>
      </c>
      <c r="B1237" s="64" t="s">
        <v>161</v>
      </c>
      <c r="C1237" s="64" t="s">
        <v>11725</v>
      </c>
      <c r="D1237" s="64" t="s">
        <v>14378</v>
      </c>
      <c r="E1237" s="64" t="s">
        <v>10962</v>
      </c>
      <c r="F1237" s="64" t="s">
        <v>11095</v>
      </c>
      <c r="G1237" s="45"/>
      <c r="H1237" s="45"/>
      <c r="I1237" s="45"/>
      <c r="J1237" s="45"/>
    </row>
    <row r="1238" spans="1:10" ht="13.5" customHeight="1" thickBot="1" x14ac:dyDescent="0.25">
      <c r="A1238" s="66" t="s">
        <v>18868</v>
      </c>
      <c r="B1238" s="66" t="s">
        <v>18869</v>
      </c>
      <c r="C1238" s="66" t="s">
        <v>6799</v>
      </c>
      <c r="D1238" s="66" t="s">
        <v>17483</v>
      </c>
      <c r="E1238" s="66" t="s">
        <v>17854</v>
      </c>
      <c r="F1238" s="66" t="s">
        <v>18834</v>
      </c>
      <c r="G1238" s="45"/>
      <c r="H1238" s="45"/>
      <c r="I1238" s="45"/>
      <c r="J1238" s="45"/>
    </row>
    <row r="1239" spans="1:10" ht="14.1" customHeight="1" thickBot="1" x14ac:dyDescent="0.25">
      <c r="A1239" s="93" t="s">
        <v>14828</v>
      </c>
      <c r="B1239" s="67" t="s">
        <v>8529</v>
      </c>
      <c r="C1239" s="76">
        <v>44852</v>
      </c>
      <c r="D1239" s="93" t="s">
        <v>9386</v>
      </c>
      <c r="E1239" s="67" t="s">
        <v>13094</v>
      </c>
      <c r="F1239" s="81" t="s">
        <v>3081</v>
      </c>
      <c r="G1239" s="45"/>
      <c r="H1239" s="45"/>
      <c r="I1239" s="45"/>
      <c r="J1239" s="45"/>
    </row>
    <row r="1240" spans="1:10" ht="14.1" customHeight="1" thickBot="1" x14ac:dyDescent="0.25">
      <c r="A1240" s="94"/>
      <c r="B1240" s="67" t="s">
        <v>1786</v>
      </c>
      <c r="C1240" s="87">
        <f>IF(C1239="","",IF(AND(MONTH(C1239)&gt;=1,MONTH(C1239)&lt;=3),1,IF(AND(MONTH(C1239)&gt;=4,MONTH(C1239)&lt;=6),2,IF(AND(MONTH(C1239)&gt;=7,MONTH(C1239)&lt;=9),3,4))))</f>
        <v>4</v>
      </c>
      <c r="D1240" s="94"/>
      <c r="E1240" s="67" t="s">
        <v>2418</v>
      </c>
      <c r="F1240" s="81" t="s">
        <v>11112</v>
      </c>
      <c r="G1240" s="45"/>
      <c r="H1240" s="45"/>
      <c r="I1240" s="45"/>
      <c r="J1240" s="45"/>
    </row>
    <row r="1241" spans="1:10" ht="14.1" customHeight="1" thickBot="1" x14ac:dyDescent="0.25">
      <c r="A1241" s="94"/>
      <c r="B1241" s="67" t="s">
        <v>12943</v>
      </c>
      <c r="C1241" s="76">
        <v>44890</v>
      </c>
      <c r="D1241" s="94"/>
      <c r="E1241" s="67" t="s">
        <v>3074</v>
      </c>
      <c r="F1241" s="81" t="s">
        <v>11112</v>
      </c>
      <c r="G1241" s="45"/>
      <c r="H1241" s="45"/>
      <c r="I1241" s="45"/>
      <c r="J1241" s="45"/>
    </row>
    <row r="1242" spans="1:10" ht="14.1" customHeight="1" thickBot="1" x14ac:dyDescent="0.25">
      <c r="A1242" s="94"/>
      <c r="B1242" s="67" t="s">
        <v>1786</v>
      </c>
      <c r="C1242" s="87">
        <f>IF(C1241="","",IF(AND(MONTH(C1241)&gt;=1,MONTH(C1241)&lt;=3),1,IF(AND(MONTH(C1241)&gt;=4,MONTH(C1241)&lt;=6),2,IF(AND(MONTH(C1241)&gt;=7,MONTH(C1241)&lt;=9),3,4))))</f>
        <v>4</v>
      </c>
      <c r="D1242" s="94"/>
      <c r="E1242" s="67" t="s">
        <v>13193</v>
      </c>
      <c r="F1242" s="81" t="s">
        <v>11112</v>
      </c>
      <c r="G1242" s="45"/>
      <c r="H1242" s="45"/>
      <c r="I1242" s="45"/>
      <c r="J1242" s="45"/>
    </row>
    <row r="1243" spans="1:10" ht="14.1" customHeight="1" thickBot="1" x14ac:dyDescent="0.25">
      <c r="A1243" s="45"/>
      <c r="B1243" s="45"/>
      <c r="C1243" s="45"/>
      <c r="D1243" s="45"/>
      <c r="E1243" s="45"/>
      <c r="F1243" s="45"/>
      <c r="G1243" s="45"/>
      <c r="H1243" s="45"/>
      <c r="I1243" s="45"/>
      <c r="J1243" s="45"/>
    </row>
    <row r="1244" spans="1:10" ht="14.1" customHeight="1" thickBot="1" x14ac:dyDescent="0.25">
      <c r="A1244" s="72" t="s">
        <v>15735</v>
      </c>
      <c r="B1244" s="72" t="s">
        <v>16146</v>
      </c>
      <c r="C1244" s="72" t="s">
        <v>15641</v>
      </c>
      <c r="D1244" s="72" t="s">
        <v>15251</v>
      </c>
      <c r="E1244" s="72" t="s">
        <v>6933</v>
      </c>
      <c r="F1244" s="72" t="s">
        <v>15280</v>
      </c>
      <c r="G1244" s="45"/>
      <c r="H1244" s="45"/>
      <c r="I1244" s="45"/>
      <c r="J1244" s="45"/>
    </row>
    <row r="1245" spans="1:10" ht="13.5" customHeight="1" x14ac:dyDescent="0.2">
      <c r="A1245" s="82">
        <v>43231513</v>
      </c>
      <c r="B1245" s="69" t="str">
        <f ca="1">IFERROR(INDEX(UNSPSCDes,MATCH(INDIRECT(ADDRESS(ROW(),COLUMN()-1,4)),UNSPSCCode,0)),"")</f>
        <v>Software para oficinas</v>
      </c>
      <c r="C1245" s="82" t="s">
        <v>1449</v>
      </c>
      <c r="D1245" s="82">
        <v>2</v>
      </c>
      <c r="E1245" s="71">
        <v>95000</v>
      </c>
      <c r="F1245" s="70">
        <f ca="1">INDIRECT(ADDRESS(ROW(),COLUMN()-2,4))*INDIRECT(ADDRESS(ROW(),COLUMN()-1,4))</f>
        <v>190000</v>
      </c>
      <c r="G1245" s="45"/>
      <c r="H1245" s="45"/>
      <c r="I1245" s="45"/>
      <c r="J1245" s="45"/>
    </row>
    <row r="1246" spans="1:10" ht="13.5" customHeight="1" x14ac:dyDescent="0.2">
      <c r="A1246" s="82">
        <v>43231505</v>
      </c>
      <c r="B1246" s="69" t="str">
        <f ca="1">IFERROR(INDEX(UNSPSCDes,MATCH(INDIRECT(ADDRESS(ROW(),COLUMN()-1,4)),UNSPSCCode,0)),"")</f>
        <v>Software de recursos humanos</v>
      </c>
      <c r="C1246" s="82" t="s">
        <v>1449</v>
      </c>
      <c r="D1246" s="82">
        <v>2</v>
      </c>
      <c r="E1246" s="71">
        <v>71000</v>
      </c>
      <c r="F1246" s="70">
        <f ca="1">INDIRECT(ADDRESS(ROW(),COLUMN()-2,4))*INDIRECT(ADDRESS(ROW(),COLUMN()-1,4))</f>
        <v>142000</v>
      </c>
      <c r="G1246" s="45"/>
      <c r="H1246" s="45"/>
      <c r="I1246" s="45"/>
      <c r="J1246" s="45"/>
    </row>
    <row r="1247" spans="1:10" ht="13.5" customHeight="1" x14ac:dyDescent="0.2">
      <c r="A1247" s="82">
        <v>43231512</v>
      </c>
      <c r="B1247" s="69" t="str">
        <f ca="1">IFERROR(INDEX(UNSPSCDes,MATCH(INDIRECT(ADDRESS(ROW(),COLUMN()-1,4)),UNSPSCCode,0)),"")</f>
        <v>Software de manejo de licencias</v>
      </c>
      <c r="C1247" s="82" t="s">
        <v>1449</v>
      </c>
      <c r="D1247" s="82">
        <v>2</v>
      </c>
      <c r="E1247" s="71">
        <v>178000</v>
      </c>
      <c r="F1247" s="70">
        <f ca="1">INDIRECT(ADDRESS(ROW(),COLUMN()-2,4))*INDIRECT(ADDRESS(ROW(),COLUMN()-1,4))</f>
        <v>356000</v>
      </c>
      <c r="G1247" s="45"/>
      <c r="H1247" s="45"/>
      <c r="I1247" s="45"/>
      <c r="J1247" s="45"/>
    </row>
    <row r="1248" spans="1:10" ht="13.5" customHeight="1" x14ac:dyDescent="0.2">
      <c r="A1248" s="82">
        <v>43231505</v>
      </c>
      <c r="B1248" s="69" t="str">
        <f ca="1">IFERROR(INDEX(UNSPSCDes,MATCH(INDIRECT(ADDRESS(ROW(),COLUMN()-1,4)),UNSPSCCode,0)),"")</f>
        <v>Software de recursos humanos</v>
      </c>
      <c r="C1248" s="82" t="s">
        <v>1449</v>
      </c>
      <c r="D1248" s="82">
        <v>2</v>
      </c>
      <c r="E1248" s="71">
        <v>100000</v>
      </c>
      <c r="F1248" s="70">
        <f ca="1">INDIRECT(ADDRESS(ROW(),COLUMN()-2,4))*INDIRECT(ADDRESS(ROW(),COLUMN()-1,4))</f>
        <v>200000</v>
      </c>
      <c r="G1248" s="45"/>
      <c r="H1248" s="45"/>
      <c r="I1248" s="45"/>
      <c r="J1248" s="45"/>
    </row>
    <row r="1249" spans="1:10" ht="14.1" customHeight="1" x14ac:dyDescent="0.2">
      <c r="A1249" s="45"/>
      <c r="B1249" s="45"/>
      <c r="C1249" s="45"/>
      <c r="D1249" s="45"/>
      <c r="E1249" s="73" t="s">
        <v>12551</v>
      </c>
      <c r="F1249" s="74">
        <f ca="1">SUM(Table372[MONTO TOTAL ESTIMADO])</f>
        <v>888000</v>
      </c>
      <c r="G1249" s="45"/>
      <c r="H1249" s="45" t="str">
        <f>C1238</f>
        <v>Servicios</v>
      </c>
      <c r="I1249" s="45" t="str">
        <f>E1238</f>
        <v>No</v>
      </c>
      <c r="J1249" s="45" t="str">
        <f>D1238</f>
        <v>Compras Menores</v>
      </c>
    </row>
    <row r="1250" spans="1:10" ht="14.1" customHeight="1" thickBot="1" x14ac:dyDescent="0.3"/>
    <row r="1251" spans="1:10" ht="33.75" customHeight="1" thickBot="1" x14ac:dyDescent="0.25">
      <c r="A1251" s="64" t="s">
        <v>16382</v>
      </c>
      <c r="B1251" s="64" t="s">
        <v>161</v>
      </c>
      <c r="C1251" s="64" t="s">
        <v>11725</v>
      </c>
      <c r="D1251" s="64" t="s">
        <v>14378</v>
      </c>
      <c r="E1251" s="64" t="s">
        <v>10962</v>
      </c>
      <c r="F1251" s="64" t="s">
        <v>11095</v>
      </c>
      <c r="G1251" s="45"/>
      <c r="H1251" s="45"/>
      <c r="I1251" s="45"/>
      <c r="J1251" s="45"/>
    </row>
    <row r="1252" spans="1:10" ht="13.5" customHeight="1" thickBot="1" x14ac:dyDescent="0.25">
      <c r="A1252" s="66" t="s">
        <v>18870</v>
      </c>
      <c r="B1252" s="66" t="s">
        <v>18871</v>
      </c>
      <c r="C1252" s="66" t="s">
        <v>17798</v>
      </c>
      <c r="D1252" s="66" t="s">
        <v>17483</v>
      </c>
      <c r="E1252" s="66" t="s">
        <v>17854</v>
      </c>
      <c r="F1252" s="66" t="s">
        <v>18834</v>
      </c>
      <c r="G1252" s="45"/>
      <c r="H1252" s="45"/>
      <c r="I1252" s="45"/>
      <c r="J1252" s="45"/>
    </row>
    <row r="1253" spans="1:10" ht="14.1" customHeight="1" thickBot="1" x14ac:dyDescent="0.25">
      <c r="A1253" s="93" t="s">
        <v>14828</v>
      </c>
      <c r="B1253" s="67" t="s">
        <v>8529</v>
      </c>
      <c r="C1253" s="76">
        <v>44229</v>
      </c>
      <c r="D1253" s="93" t="s">
        <v>9386</v>
      </c>
      <c r="E1253" s="67" t="s">
        <v>13094</v>
      </c>
      <c r="F1253" s="81" t="s">
        <v>3081</v>
      </c>
      <c r="G1253" s="45"/>
      <c r="H1253" s="45"/>
      <c r="I1253" s="45"/>
      <c r="J1253" s="45"/>
    </row>
    <row r="1254" spans="1:10" ht="14.1" customHeight="1" thickBot="1" x14ac:dyDescent="0.25">
      <c r="A1254" s="94"/>
      <c r="B1254" s="67" t="s">
        <v>1786</v>
      </c>
      <c r="C1254" s="87">
        <f>IF(C1253="","",IF(AND(MONTH(C1253)&gt;=1,MONTH(C1253)&lt;=3),1,IF(AND(MONTH(C1253)&gt;=4,MONTH(C1253)&lt;=6),2,IF(AND(MONTH(C1253)&gt;=7,MONTH(C1253)&lt;=9),3,4))))</f>
        <v>1</v>
      </c>
      <c r="D1254" s="94"/>
      <c r="E1254" s="67" t="s">
        <v>2418</v>
      </c>
      <c r="F1254" s="81" t="s">
        <v>11112</v>
      </c>
      <c r="G1254" s="45"/>
      <c r="H1254" s="45"/>
      <c r="I1254" s="45"/>
      <c r="J1254" s="45"/>
    </row>
    <row r="1255" spans="1:10" ht="14.1" customHeight="1" thickBot="1" x14ac:dyDescent="0.25">
      <c r="A1255" s="94"/>
      <c r="B1255" s="67" t="s">
        <v>12943</v>
      </c>
      <c r="C1255" s="76">
        <v>44236</v>
      </c>
      <c r="D1255" s="94"/>
      <c r="E1255" s="67" t="s">
        <v>3074</v>
      </c>
      <c r="F1255" s="81" t="s">
        <v>11112</v>
      </c>
      <c r="G1255" s="45"/>
      <c r="H1255" s="45"/>
      <c r="I1255" s="45"/>
      <c r="J1255" s="45"/>
    </row>
    <row r="1256" spans="1:10" ht="14.1" customHeight="1" thickBot="1" x14ac:dyDescent="0.25">
      <c r="A1256" s="94"/>
      <c r="B1256" s="67" t="s">
        <v>1786</v>
      </c>
      <c r="C1256" s="87">
        <f>IF(C1255="","",IF(AND(MONTH(C1255)&gt;=1,MONTH(C1255)&lt;=3),1,IF(AND(MONTH(C1255)&gt;=4,MONTH(C1255)&lt;=6),2,IF(AND(MONTH(C1255)&gt;=7,MONTH(C1255)&lt;=9),3,4))))</f>
        <v>1</v>
      </c>
      <c r="D1256" s="94"/>
      <c r="E1256" s="67" t="s">
        <v>13193</v>
      </c>
      <c r="F1256" s="81" t="s">
        <v>11112</v>
      </c>
      <c r="G1256" s="45"/>
      <c r="H1256" s="45"/>
      <c r="I1256" s="45"/>
      <c r="J1256" s="45"/>
    </row>
    <row r="1257" spans="1:10" ht="14.1" customHeight="1" thickBot="1" x14ac:dyDescent="0.25">
      <c r="A1257" s="45"/>
      <c r="B1257" s="45"/>
      <c r="C1257" s="45"/>
      <c r="D1257" s="45"/>
      <c r="E1257" s="45"/>
      <c r="F1257" s="45"/>
      <c r="G1257" s="45"/>
      <c r="H1257" s="45"/>
      <c r="I1257" s="45"/>
      <c r="J1257" s="45"/>
    </row>
    <row r="1258" spans="1:10" ht="14.1" customHeight="1" thickBot="1" x14ac:dyDescent="0.25">
      <c r="A1258" s="72" t="s">
        <v>15735</v>
      </c>
      <c r="B1258" s="72" t="s">
        <v>16146</v>
      </c>
      <c r="C1258" s="72" t="s">
        <v>15641</v>
      </c>
      <c r="D1258" s="72" t="s">
        <v>15251</v>
      </c>
      <c r="E1258" s="72" t="s">
        <v>6933</v>
      </c>
      <c r="F1258" s="72" t="s">
        <v>15280</v>
      </c>
      <c r="G1258" s="45"/>
      <c r="H1258" s="45"/>
      <c r="I1258" s="45"/>
      <c r="J1258" s="45"/>
    </row>
    <row r="1259" spans="1:10" ht="13.5" customHeight="1" x14ac:dyDescent="0.2">
      <c r="A1259" s="82">
        <v>43211503</v>
      </c>
      <c r="B1259" s="69" t="str">
        <f ca="1">IFERROR(INDEX(UNSPSCDes,MATCH(INDIRECT(ADDRESS(ROW(),COLUMN()-1,4)),UNSPSCCode,0)),"")</f>
        <v>Computadores notebook</v>
      </c>
      <c r="C1259" s="82" t="s">
        <v>1449</v>
      </c>
      <c r="D1259" s="82">
        <v>6</v>
      </c>
      <c r="E1259" s="71">
        <v>70000</v>
      </c>
      <c r="F1259" s="70">
        <f ca="1">INDIRECT(ADDRESS(ROW(),COLUMN()-2,4))*INDIRECT(ADDRESS(ROW(),COLUMN()-1,4))</f>
        <v>420000</v>
      </c>
      <c r="G1259" s="45"/>
      <c r="H1259" s="45"/>
      <c r="I1259" s="45"/>
      <c r="J1259" s="45"/>
    </row>
    <row r="1260" spans="1:10" ht="14.1" customHeight="1" x14ac:dyDescent="0.2">
      <c r="A1260" s="45"/>
      <c r="B1260" s="45"/>
      <c r="C1260" s="45"/>
      <c r="D1260" s="45"/>
      <c r="E1260" s="73" t="s">
        <v>12551</v>
      </c>
      <c r="F1260" s="74">
        <f ca="1">SUM(Table373[MONTO TOTAL ESTIMADO])</f>
        <v>420000</v>
      </c>
      <c r="G1260" s="45"/>
      <c r="H1260" s="45" t="str">
        <f>C1252</f>
        <v>Bienes</v>
      </c>
      <c r="I1260" s="45" t="str">
        <f>E1252</f>
        <v>No</v>
      </c>
      <c r="J1260" s="45" t="str">
        <f>D1252</f>
        <v>Compras Menores</v>
      </c>
    </row>
    <row r="1261" spans="1:10" ht="14.1" customHeight="1" thickBot="1" x14ac:dyDescent="0.3"/>
    <row r="1262" spans="1:10" ht="33.75" customHeight="1" thickBot="1" x14ac:dyDescent="0.25">
      <c r="A1262" s="64" t="s">
        <v>16382</v>
      </c>
      <c r="B1262" s="64" t="s">
        <v>161</v>
      </c>
      <c r="C1262" s="64" t="s">
        <v>11725</v>
      </c>
      <c r="D1262" s="64" t="s">
        <v>14378</v>
      </c>
      <c r="E1262" s="64" t="s">
        <v>10962</v>
      </c>
      <c r="F1262" s="64" t="s">
        <v>11095</v>
      </c>
      <c r="G1262" s="45"/>
      <c r="H1262" s="45"/>
      <c r="I1262" s="45"/>
      <c r="J1262" s="45"/>
    </row>
    <row r="1263" spans="1:10" ht="14.1" customHeight="1" thickBot="1" x14ac:dyDescent="0.25">
      <c r="A1263" s="66" t="s">
        <v>18870</v>
      </c>
      <c r="B1263" s="66" t="s">
        <v>18872</v>
      </c>
      <c r="C1263" s="66" t="s">
        <v>17798</v>
      </c>
      <c r="D1263" s="66" t="s">
        <v>17483</v>
      </c>
      <c r="E1263" s="66" t="s">
        <v>17854</v>
      </c>
      <c r="F1263" s="66" t="s">
        <v>18834</v>
      </c>
      <c r="G1263" s="45"/>
      <c r="H1263" s="45"/>
      <c r="I1263" s="45"/>
      <c r="J1263" s="45"/>
    </row>
    <row r="1264" spans="1:10" ht="14.1" customHeight="1" thickBot="1" x14ac:dyDescent="0.25">
      <c r="A1264" s="93" t="s">
        <v>14828</v>
      </c>
      <c r="B1264" s="67" t="s">
        <v>8529</v>
      </c>
      <c r="C1264" s="76">
        <v>44691</v>
      </c>
      <c r="D1264" s="93" t="s">
        <v>9386</v>
      </c>
      <c r="E1264" s="67" t="s">
        <v>13094</v>
      </c>
      <c r="F1264" s="81" t="s">
        <v>3081</v>
      </c>
      <c r="G1264" s="45"/>
      <c r="H1264" s="45"/>
      <c r="I1264" s="45"/>
      <c r="J1264" s="45"/>
    </row>
    <row r="1265" spans="1:10" ht="14.1" customHeight="1" thickBot="1" x14ac:dyDescent="0.25">
      <c r="A1265" s="94"/>
      <c r="B1265" s="67" t="s">
        <v>1786</v>
      </c>
      <c r="C1265" s="87">
        <f>IF(C1264="","",IF(AND(MONTH(C1264)&gt;=1,MONTH(C1264)&lt;=3),1,IF(AND(MONTH(C1264)&gt;=4,MONTH(C1264)&lt;=6),2,IF(AND(MONTH(C1264)&gt;=7,MONTH(C1264)&lt;=9),3,4))))</f>
        <v>2</v>
      </c>
      <c r="D1265" s="94"/>
      <c r="E1265" s="67" t="s">
        <v>2418</v>
      </c>
      <c r="F1265" s="81" t="s">
        <v>11112</v>
      </c>
      <c r="G1265" s="45"/>
      <c r="H1265" s="45"/>
      <c r="I1265" s="45"/>
      <c r="J1265" s="45"/>
    </row>
    <row r="1266" spans="1:10" ht="14.1" customHeight="1" thickBot="1" x14ac:dyDescent="0.25">
      <c r="A1266" s="94"/>
      <c r="B1266" s="67" t="s">
        <v>12943</v>
      </c>
      <c r="C1266" s="76">
        <v>44698</v>
      </c>
      <c r="D1266" s="94"/>
      <c r="E1266" s="67" t="s">
        <v>3074</v>
      </c>
      <c r="F1266" s="81" t="s">
        <v>11112</v>
      </c>
      <c r="G1266" s="45"/>
      <c r="H1266" s="45"/>
      <c r="I1266" s="45"/>
      <c r="J1266" s="45"/>
    </row>
    <row r="1267" spans="1:10" ht="14.1" customHeight="1" thickBot="1" x14ac:dyDescent="0.25">
      <c r="A1267" s="94"/>
      <c r="B1267" s="67" t="s">
        <v>1786</v>
      </c>
      <c r="C1267" s="87">
        <f>IF(C1266="","",IF(AND(MONTH(C1266)&gt;=1,MONTH(C1266)&lt;=3),1,IF(AND(MONTH(C1266)&gt;=4,MONTH(C1266)&lt;=6),2,IF(AND(MONTH(C1266)&gt;=7,MONTH(C1266)&lt;=9),3,4))))</f>
        <v>2</v>
      </c>
      <c r="D1267" s="94"/>
      <c r="E1267" s="67" t="s">
        <v>13193</v>
      </c>
      <c r="F1267" s="81" t="s">
        <v>11112</v>
      </c>
      <c r="G1267" s="45"/>
      <c r="H1267" s="45"/>
      <c r="I1267" s="45"/>
      <c r="J1267" s="45"/>
    </row>
    <row r="1268" spans="1:10" ht="14.1" customHeight="1" thickBot="1" x14ac:dyDescent="0.25">
      <c r="A1268" s="45"/>
      <c r="B1268" s="45"/>
      <c r="C1268" s="45"/>
      <c r="D1268" s="45"/>
      <c r="E1268" s="45"/>
      <c r="F1268" s="81"/>
      <c r="G1268" s="45"/>
      <c r="H1268" s="45"/>
      <c r="I1268" s="45"/>
      <c r="J1268" s="45"/>
    </row>
    <row r="1269" spans="1:10" ht="14.1" customHeight="1" thickBot="1" x14ac:dyDescent="0.25">
      <c r="A1269" s="72" t="s">
        <v>15735</v>
      </c>
      <c r="B1269" s="72" t="s">
        <v>16146</v>
      </c>
      <c r="C1269" s="72" t="s">
        <v>15641</v>
      </c>
      <c r="D1269" s="72" t="s">
        <v>15251</v>
      </c>
      <c r="E1269" s="72" t="s">
        <v>6933</v>
      </c>
      <c r="F1269" s="72" t="s">
        <v>15280</v>
      </c>
      <c r="G1269" s="45"/>
      <c r="H1269" s="45"/>
      <c r="I1269" s="45"/>
      <c r="J1269" s="45"/>
    </row>
    <row r="1270" spans="1:10" ht="14.1" customHeight="1" x14ac:dyDescent="0.2">
      <c r="A1270" s="82">
        <v>45121501</v>
      </c>
      <c r="B1270" s="69" t="str">
        <f t="shared" ref="B1270:B1295" ca="1" si="66">IFERROR(INDEX(UNSPSCDes,MATCH(INDIRECT(ADDRESS(ROW(),COLUMN()-1,4)),UNSPSCCode,0)),"")</f>
        <v>Cámaras fijas</v>
      </c>
      <c r="C1270" s="82" t="s">
        <v>1449</v>
      </c>
      <c r="D1270" s="82">
        <v>7</v>
      </c>
      <c r="E1270" s="71">
        <v>4500</v>
      </c>
      <c r="F1270" s="70">
        <f t="shared" ref="F1270:F1295" ca="1" si="67">INDIRECT(ADDRESS(ROW(),COLUMN()-2,4))*INDIRECT(ADDRESS(ROW(),COLUMN()-1,4))</f>
        <v>31500</v>
      </c>
      <c r="G1270" s="45"/>
      <c r="H1270" s="45"/>
      <c r="I1270" s="45"/>
      <c r="J1270" s="45"/>
    </row>
    <row r="1271" spans="1:10" ht="13.5" customHeight="1" x14ac:dyDescent="0.2">
      <c r="A1271" s="82">
        <v>52161514</v>
      </c>
      <c r="B1271" s="69" t="str">
        <f t="shared" ca="1" si="66"/>
        <v>Audífonos</v>
      </c>
      <c r="C1271" s="82" t="s">
        <v>1449</v>
      </c>
      <c r="D1271" s="82">
        <v>6</v>
      </c>
      <c r="E1271" s="71">
        <v>3500</v>
      </c>
      <c r="F1271" s="70">
        <f t="shared" ca="1" si="67"/>
        <v>21000</v>
      </c>
      <c r="G1271" s="45"/>
      <c r="H1271" s="45"/>
      <c r="I1271" s="45"/>
      <c r="J1271" s="45"/>
    </row>
    <row r="1272" spans="1:10" ht="13.5" customHeight="1" x14ac:dyDescent="0.2">
      <c r="A1272" s="82">
        <v>43201811</v>
      </c>
      <c r="B1272" s="69" t="str">
        <f t="shared" ca="1" si="66"/>
        <v>Disco versátil digital dvd de lectura y escritura</v>
      </c>
      <c r="C1272" s="82" t="s">
        <v>1449</v>
      </c>
      <c r="D1272" s="82">
        <v>5</v>
      </c>
      <c r="E1272" s="71">
        <v>2600</v>
      </c>
      <c r="F1272" s="70">
        <f t="shared" ca="1" si="67"/>
        <v>13000</v>
      </c>
      <c r="G1272" s="45"/>
      <c r="H1272" s="45"/>
      <c r="I1272" s="45"/>
      <c r="J1272" s="45"/>
    </row>
    <row r="1273" spans="1:10" ht="13.5" customHeight="1" x14ac:dyDescent="0.2">
      <c r="A1273" s="82">
        <v>43211501</v>
      </c>
      <c r="B1273" s="69" t="str">
        <f t="shared" ca="1" si="66"/>
        <v>Servidores de computador</v>
      </c>
      <c r="C1273" s="82" t="s">
        <v>1449</v>
      </c>
      <c r="D1273" s="82">
        <v>2</v>
      </c>
      <c r="E1273" s="71">
        <v>10000</v>
      </c>
      <c r="F1273" s="70">
        <f t="shared" ca="1" si="67"/>
        <v>20000</v>
      </c>
      <c r="G1273" s="45"/>
      <c r="H1273" s="45"/>
      <c r="I1273" s="45"/>
      <c r="J1273" s="45"/>
    </row>
    <row r="1274" spans="1:10" ht="13.5" customHeight="1" x14ac:dyDescent="0.2">
      <c r="A1274" s="82">
        <v>52161520</v>
      </c>
      <c r="B1274" s="69" t="str">
        <f t="shared" ca="1" si="66"/>
        <v>Micrófonos</v>
      </c>
      <c r="C1274" s="82" t="s">
        <v>1449</v>
      </c>
      <c r="D1274" s="82">
        <v>3</v>
      </c>
      <c r="E1274" s="71">
        <v>6350</v>
      </c>
      <c r="F1274" s="70">
        <f t="shared" ca="1" si="67"/>
        <v>19050</v>
      </c>
      <c r="G1274" s="45"/>
      <c r="H1274" s="45"/>
      <c r="I1274" s="45"/>
      <c r="J1274" s="45"/>
    </row>
    <row r="1275" spans="1:10" ht="13.5" customHeight="1" x14ac:dyDescent="0.2">
      <c r="A1275" s="82">
        <v>26121609</v>
      </c>
      <c r="B1275" s="69" t="str">
        <f t="shared" ca="1" si="66"/>
        <v>Cable de redes</v>
      </c>
      <c r="C1275" s="82" t="s">
        <v>1449</v>
      </c>
      <c r="D1275" s="82">
        <v>2</v>
      </c>
      <c r="E1275" s="71">
        <v>2500</v>
      </c>
      <c r="F1275" s="70">
        <f t="shared" ca="1" si="67"/>
        <v>5000</v>
      </c>
      <c r="G1275" s="45"/>
      <c r="H1275" s="45"/>
      <c r="I1275" s="45"/>
      <c r="J1275" s="45"/>
    </row>
    <row r="1276" spans="1:10" ht="13.5" customHeight="1" x14ac:dyDescent="0.2">
      <c r="A1276" s="82">
        <v>26111711</v>
      </c>
      <c r="B1276" s="69" t="str">
        <f t="shared" ca="1" si="66"/>
        <v>Baterías de litio</v>
      </c>
      <c r="C1276" s="82" t="s">
        <v>1449</v>
      </c>
      <c r="D1276" s="82">
        <v>8</v>
      </c>
      <c r="E1276" s="71">
        <v>600</v>
      </c>
      <c r="F1276" s="70">
        <f t="shared" ca="1" si="67"/>
        <v>4800</v>
      </c>
      <c r="G1276" s="45"/>
      <c r="H1276" s="45"/>
      <c r="I1276" s="45"/>
      <c r="J1276" s="45"/>
    </row>
    <row r="1277" spans="1:10" ht="13.5" customHeight="1" x14ac:dyDescent="0.2">
      <c r="A1277" s="82">
        <v>26111711</v>
      </c>
      <c r="B1277" s="69" t="str">
        <f t="shared" ca="1" si="66"/>
        <v>Baterías de litio</v>
      </c>
      <c r="C1277" s="82" t="s">
        <v>1449</v>
      </c>
      <c r="D1277" s="82">
        <v>3</v>
      </c>
      <c r="E1277" s="71">
        <v>600</v>
      </c>
      <c r="F1277" s="70">
        <f t="shared" ca="1" si="67"/>
        <v>1800</v>
      </c>
      <c r="G1277" s="45"/>
      <c r="H1277" s="45"/>
      <c r="I1277" s="45"/>
      <c r="J1277" s="45"/>
    </row>
    <row r="1278" spans="1:10" ht="13.5" customHeight="1" x14ac:dyDescent="0.2">
      <c r="A1278" s="82">
        <v>44102904</v>
      </c>
      <c r="B1278" s="69" t="str">
        <f t="shared" ca="1" si="66"/>
        <v>Aerosol de aire comprimido</v>
      </c>
      <c r="C1278" s="82" t="s">
        <v>1449</v>
      </c>
      <c r="D1278" s="82">
        <v>3</v>
      </c>
      <c r="E1278" s="71">
        <v>600</v>
      </c>
      <c r="F1278" s="70">
        <f t="shared" ca="1" si="67"/>
        <v>1800</v>
      </c>
      <c r="G1278" s="45"/>
      <c r="H1278" s="45"/>
      <c r="I1278" s="45"/>
      <c r="J1278" s="45"/>
    </row>
    <row r="1279" spans="1:10" ht="13.5" customHeight="1" x14ac:dyDescent="0.2">
      <c r="A1279" s="82">
        <v>31211904</v>
      </c>
      <c r="B1279" s="69" t="str">
        <f t="shared" ca="1" si="66"/>
        <v>Brochas</v>
      </c>
      <c r="C1279" s="82" t="s">
        <v>1449</v>
      </c>
      <c r="D1279" s="82">
        <v>3</v>
      </c>
      <c r="E1279" s="71">
        <v>200</v>
      </c>
      <c r="F1279" s="70">
        <f t="shared" ca="1" si="67"/>
        <v>600</v>
      </c>
      <c r="G1279" s="45"/>
      <c r="H1279" s="45"/>
      <c r="I1279" s="45"/>
      <c r="J1279" s="45"/>
    </row>
    <row r="1280" spans="1:10" ht="13.5" customHeight="1" x14ac:dyDescent="0.2">
      <c r="A1280" s="82">
        <v>44102904</v>
      </c>
      <c r="B1280" s="69" t="str">
        <f t="shared" ca="1" si="66"/>
        <v>Aerosol de aire comprimido</v>
      </c>
      <c r="C1280" s="82" t="s">
        <v>1449</v>
      </c>
      <c r="D1280" s="82">
        <v>2</v>
      </c>
      <c r="E1280" s="71">
        <v>1000</v>
      </c>
      <c r="F1280" s="70">
        <f t="shared" ca="1" si="67"/>
        <v>2000</v>
      </c>
      <c r="G1280" s="45"/>
      <c r="H1280" s="45"/>
      <c r="I1280" s="45"/>
      <c r="J1280" s="45"/>
    </row>
    <row r="1281" spans="1:10" ht="13.5" customHeight="1" x14ac:dyDescent="0.2">
      <c r="A1281" s="82">
        <v>26111711</v>
      </c>
      <c r="B1281" s="69" t="str">
        <f t="shared" ca="1" si="66"/>
        <v>Baterías de litio</v>
      </c>
      <c r="C1281" s="82" t="s">
        <v>1449</v>
      </c>
      <c r="D1281" s="82">
        <v>8</v>
      </c>
      <c r="E1281" s="71">
        <v>1600</v>
      </c>
      <c r="F1281" s="70">
        <f t="shared" ca="1" si="67"/>
        <v>12800</v>
      </c>
      <c r="G1281" s="45"/>
      <c r="H1281" s="45"/>
      <c r="I1281" s="45"/>
      <c r="J1281" s="45"/>
    </row>
    <row r="1282" spans="1:10" ht="13.5" customHeight="1" x14ac:dyDescent="0.2">
      <c r="A1282" s="82">
        <v>26111711</v>
      </c>
      <c r="B1282" s="69" t="str">
        <f t="shared" ca="1" si="66"/>
        <v>Baterías de litio</v>
      </c>
      <c r="C1282" s="82" t="s">
        <v>1449</v>
      </c>
      <c r="D1282" s="82">
        <v>2</v>
      </c>
      <c r="E1282" s="71">
        <v>2050</v>
      </c>
      <c r="F1282" s="70">
        <f t="shared" ca="1" si="67"/>
        <v>4100</v>
      </c>
      <c r="G1282" s="45"/>
      <c r="H1282" s="45"/>
      <c r="I1282" s="45"/>
      <c r="J1282" s="45"/>
    </row>
    <row r="1283" spans="1:10" ht="13.5" customHeight="1" x14ac:dyDescent="0.2">
      <c r="A1283" s="82">
        <v>41106401</v>
      </c>
      <c r="B1283" s="69" t="str">
        <f t="shared" ca="1" si="66"/>
        <v>Adaptadores o enlazadores</v>
      </c>
      <c r="C1283" s="82" t="s">
        <v>1449</v>
      </c>
      <c r="D1283" s="82">
        <v>2</v>
      </c>
      <c r="E1283" s="71">
        <v>1000</v>
      </c>
      <c r="F1283" s="70">
        <f t="shared" ca="1" si="67"/>
        <v>2000</v>
      </c>
      <c r="G1283" s="45"/>
      <c r="H1283" s="45"/>
      <c r="I1283" s="45"/>
      <c r="J1283" s="45"/>
    </row>
    <row r="1284" spans="1:10" ht="13.5" customHeight="1" x14ac:dyDescent="0.2">
      <c r="A1284" s="82">
        <v>41106401</v>
      </c>
      <c r="B1284" s="69" t="str">
        <f t="shared" ca="1" si="66"/>
        <v>Adaptadores o enlazadores</v>
      </c>
      <c r="C1284" s="82" t="s">
        <v>1449</v>
      </c>
      <c r="D1284" s="82">
        <v>2</v>
      </c>
      <c r="E1284" s="71">
        <v>1000</v>
      </c>
      <c r="F1284" s="70">
        <f t="shared" ca="1" si="67"/>
        <v>2000</v>
      </c>
      <c r="G1284" s="45"/>
      <c r="H1284" s="45"/>
      <c r="I1284" s="45"/>
      <c r="J1284" s="45"/>
    </row>
    <row r="1285" spans="1:10" ht="13.5" customHeight="1" x14ac:dyDescent="0.2">
      <c r="A1285" s="82">
        <v>31201512</v>
      </c>
      <c r="B1285" s="69" t="str">
        <f t="shared" ca="1" si="66"/>
        <v>Cinta transparente</v>
      </c>
      <c r="C1285" s="82" t="s">
        <v>1449</v>
      </c>
      <c r="D1285" s="82">
        <v>1</v>
      </c>
      <c r="E1285" s="71">
        <v>1500</v>
      </c>
      <c r="F1285" s="70">
        <f t="shared" ca="1" si="67"/>
        <v>1500</v>
      </c>
      <c r="G1285" s="45"/>
      <c r="H1285" s="45"/>
      <c r="I1285" s="45"/>
      <c r="J1285" s="45"/>
    </row>
    <row r="1286" spans="1:10" ht="13.5" customHeight="1" x14ac:dyDescent="0.2">
      <c r="A1286" s="82">
        <v>26111701</v>
      </c>
      <c r="B1286" s="69" t="str">
        <f t="shared" ca="1" si="66"/>
        <v>Baterías recargables</v>
      </c>
      <c r="C1286" s="82" t="s">
        <v>1449</v>
      </c>
      <c r="D1286" s="82">
        <v>2</v>
      </c>
      <c r="E1286" s="71">
        <v>2500</v>
      </c>
      <c r="F1286" s="70">
        <f t="shared" ca="1" si="67"/>
        <v>5000</v>
      </c>
      <c r="G1286" s="45"/>
      <c r="H1286" s="45"/>
      <c r="I1286" s="45"/>
      <c r="J1286" s="45"/>
    </row>
    <row r="1287" spans="1:10" ht="13.5" customHeight="1" x14ac:dyDescent="0.2">
      <c r="A1287" s="82">
        <v>26111704</v>
      </c>
      <c r="B1287" s="69" t="str">
        <f t="shared" ca="1" si="66"/>
        <v>Cargadores de baterías</v>
      </c>
      <c r="C1287" s="82" t="s">
        <v>1449</v>
      </c>
      <c r="D1287" s="82">
        <v>1</v>
      </c>
      <c r="E1287" s="71">
        <v>1500</v>
      </c>
      <c r="F1287" s="70">
        <f t="shared" ca="1" si="67"/>
        <v>1500</v>
      </c>
      <c r="G1287" s="45"/>
      <c r="H1287" s="45"/>
      <c r="I1287" s="45"/>
      <c r="J1287" s="45"/>
    </row>
    <row r="1288" spans="1:10" ht="13.5" customHeight="1" x14ac:dyDescent="0.2">
      <c r="A1288" s="82">
        <v>32101601</v>
      </c>
      <c r="B1288" s="69" t="str">
        <f t="shared" ca="1" si="66"/>
        <v>Memoria de acceso aleatorio (ram)</v>
      </c>
      <c r="C1288" s="82" t="s">
        <v>1449</v>
      </c>
      <c r="D1288" s="82">
        <v>2</v>
      </c>
      <c r="E1288" s="71">
        <v>2700</v>
      </c>
      <c r="F1288" s="70">
        <f t="shared" ca="1" si="67"/>
        <v>5400</v>
      </c>
      <c r="G1288" s="45"/>
      <c r="H1288" s="45"/>
      <c r="I1288" s="45"/>
      <c r="J1288" s="45"/>
    </row>
    <row r="1289" spans="1:10" ht="13.5" customHeight="1" x14ac:dyDescent="0.2">
      <c r="A1289" s="82">
        <v>32101601</v>
      </c>
      <c r="B1289" s="69" t="str">
        <f t="shared" ca="1" si="66"/>
        <v>Memoria de acceso aleatorio (ram)</v>
      </c>
      <c r="C1289" s="82" t="s">
        <v>1449</v>
      </c>
      <c r="D1289" s="82">
        <v>2</v>
      </c>
      <c r="E1289" s="71">
        <v>2500</v>
      </c>
      <c r="F1289" s="70">
        <f t="shared" ca="1" si="67"/>
        <v>5000</v>
      </c>
      <c r="G1289" s="45"/>
      <c r="H1289" s="45"/>
      <c r="I1289" s="45"/>
      <c r="J1289" s="45"/>
    </row>
    <row r="1290" spans="1:10" ht="13.5" customHeight="1" x14ac:dyDescent="0.2">
      <c r="A1290" s="82">
        <v>26111704</v>
      </c>
      <c r="B1290" s="69" t="str">
        <f t="shared" ca="1" si="66"/>
        <v>Cargadores de baterías</v>
      </c>
      <c r="C1290" s="82" t="s">
        <v>1449</v>
      </c>
      <c r="D1290" s="82">
        <v>1</v>
      </c>
      <c r="E1290" s="71">
        <v>5400</v>
      </c>
      <c r="F1290" s="70">
        <f t="shared" ca="1" si="67"/>
        <v>5400</v>
      </c>
      <c r="G1290" s="45"/>
      <c r="H1290" s="45"/>
      <c r="I1290" s="45"/>
      <c r="J1290" s="45"/>
    </row>
    <row r="1291" spans="1:10" ht="13.5" customHeight="1" x14ac:dyDescent="0.2">
      <c r="A1291" s="82">
        <v>44103112</v>
      </c>
      <c r="B1291" s="69" t="str">
        <f t="shared" ca="1" si="66"/>
        <v>Cinta de impresora</v>
      </c>
      <c r="C1291" s="82" t="s">
        <v>1449</v>
      </c>
      <c r="D1291" s="82">
        <v>1</v>
      </c>
      <c r="E1291" s="71">
        <v>1300</v>
      </c>
      <c r="F1291" s="70">
        <f t="shared" ca="1" si="67"/>
        <v>1300</v>
      </c>
      <c r="G1291" s="45"/>
      <c r="H1291" s="45"/>
      <c r="I1291" s="45"/>
      <c r="J1291" s="45"/>
    </row>
    <row r="1292" spans="1:10" ht="13.5" customHeight="1" x14ac:dyDescent="0.2">
      <c r="A1292" s="82">
        <v>30101815</v>
      </c>
      <c r="B1292" s="69" t="str">
        <f t="shared" ca="1" si="66"/>
        <v>Conductos de plástico</v>
      </c>
      <c r="C1292" s="82" t="s">
        <v>1449</v>
      </c>
      <c r="D1292" s="82">
        <v>50</v>
      </c>
      <c r="E1292" s="71">
        <v>10</v>
      </c>
      <c r="F1292" s="70">
        <f t="shared" ca="1" si="67"/>
        <v>500</v>
      </c>
      <c r="G1292" s="45"/>
      <c r="H1292" s="45"/>
      <c r="I1292" s="45"/>
      <c r="J1292" s="45"/>
    </row>
    <row r="1293" spans="1:10" ht="13.5" customHeight="1" x14ac:dyDescent="0.2">
      <c r="A1293" s="82">
        <v>30101815</v>
      </c>
      <c r="B1293" s="69" t="str">
        <f t="shared" ca="1" si="66"/>
        <v>Conductos de plástico</v>
      </c>
      <c r="C1293" s="82" t="s">
        <v>1449</v>
      </c>
      <c r="D1293" s="82">
        <v>50</v>
      </c>
      <c r="E1293" s="71">
        <v>10</v>
      </c>
      <c r="F1293" s="70">
        <f t="shared" ca="1" si="67"/>
        <v>500</v>
      </c>
      <c r="G1293" s="45"/>
      <c r="H1293" s="45"/>
      <c r="I1293" s="45"/>
      <c r="J1293" s="45"/>
    </row>
    <row r="1294" spans="1:10" ht="13.5" customHeight="1" x14ac:dyDescent="0.2">
      <c r="A1294" s="82">
        <v>26121609</v>
      </c>
      <c r="B1294" s="69" t="str">
        <f t="shared" ca="1" si="66"/>
        <v>Cable de redes</v>
      </c>
      <c r="C1294" s="82" t="s">
        <v>1449</v>
      </c>
      <c r="D1294" s="82">
        <v>1</v>
      </c>
      <c r="E1294" s="71">
        <v>6000</v>
      </c>
      <c r="F1294" s="70">
        <f t="shared" ca="1" si="67"/>
        <v>6000</v>
      </c>
      <c r="G1294" s="45"/>
      <c r="H1294" s="45"/>
      <c r="I1294" s="45"/>
      <c r="J1294" s="45"/>
    </row>
    <row r="1295" spans="1:10" ht="13.5" customHeight="1" x14ac:dyDescent="0.2">
      <c r="A1295" s="82">
        <v>43211507</v>
      </c>
      <c r="B1295" s="69" t="str">
        <f t="shared" ca="1" si="66"/>
        <v>Computadores de escritorio</v>
      </c>
      <c r="C1295" s="82" t="s">
        <v>1449</v>
      </c>
      <c r="D1295" s="82">
        <v>1</v>
      </c>
      <c r="E1295" s="71">
        <v>70000</v>
      </c>
      <c r="F1295" s="70">
        <f t="shared" ca="1" si="67"/>
        <v>70000</v>
      </c>
      <c r="G1295" s="45"/>
      <c r="H1295" s="45"/>
      <c r="I1295" s="45"/>
      <c r="J1295" s="45"/>
    </row>
    <row r="1296" spans="1:10" ht="14.1" customHeight="1" x14ac:dyDescent="0.2">
      <c r="A1296" s="45"/>
      <c r="B1296" s="45"/>
      <c r="C1296" s="45"/>
      <c r="D1296" s="45"/>
      <c r="E1296" s="73" t="s">
        <v>12551</v>
      </c>
      <c r="F1296" s="74">
        <f ca="1">SUM(Table374[MONTO TOTAL ESTIMADO])</f>
        <v>243550</v>
      </c>
      <c r="G1296" s="45"/>
      <c r="H1296" s="45" t="str">
        <f>C1263</f>
        <v>Bienes</v>
      </c>
      <c r="I1296" s="45" t="str">
        <f>E1263</f>
        <v>No</v>
      </c>
      <c r="J1296" s="45" t="str">
        <f>D1263</f>
        <v>Compras Menores</v>
      </c>
    </row>
    <row r="1297" spans="1:10" ht="14.1" customHeight="1" thickBot="1" x14ac:dyDescent="0.3"/>
    <row r="1298" spans="1:10" ht="33.75" customHeight="1" thickBot="1" x14ac:dyDescent="0.25">
      <c r="A1298" s="64" t="s">
        <v>16382</v>
      </c>
      <c r="B1298" s="64" t="s">
        <v>161</v>
      </c>
      <c r="C1298" s="64" t="s">
        <v>11725</v>
      </c>
      <c r="D1298" s="64" t="s">
        <v>14378</v>
      </c>
      <c r="E1298" s="64" t="s">
        <v>10962</v>
      </c>
      <c r="F1298" s="64" t="s">
        <v>11095</v>
      </c>
      <c r="G1298" s="45"/>
      <c r="H1298" s="45"/>
      <c r="I1298" s="45"/>
      <c r="J1298" s="45"/>
    </row>
    <row r="1299" spans="1:10" ht="14.1" customHeight="1" thickBot="1" x14ac:dyDescent="0.25">
      <c r="A1299" s="66" t="s">
        <v>18870</v>
      </c>
      <c r="B1299" s="66" t="s">
        <v>18872</v>
      </c>
      <c r="C1299" s="66" t="s">
        <v>17798</v>
      </c>
      <c r="D1299" s="66" t="s">
        <v>17483</v>
      </c>
      <c r="E1299" s="66" t="s">
        <v>17854</v>
      </c>
      <c r="F1299" s="66" t="s">
        <v>18834</v>
      </c>
      <c r="G1299" s="45"/>
      <c r="H1299" s="45"/>
      <c r="I1299" s="45"/>
      <c r="J1299" s="45"/>
    </row>
    <row r="1300" spans="1:10" ht="14.1" customHeight="1" thickBot="1" x14ac:dyDescent="0.25">
      <c r="A1300" s="93" t="s">
        <v>14828</v>
      </c>
      <c r="B1300" s="67" t="s">
        <v>8529</v>
      </c>
      <c r="C1300" s="76">
        <v>44783</v>
      </c>
      <c r="D1300" s="93" t="s">
        <v>9386</v>
      </c>
      <c r="E1300" s="67" t="s">
        <v>13094</v>
      </c>
      <c r="F1300" s="81" t="s">
        <v>3081</v>
      </c>
      <c r="G1300" s="45"/>
      <c r="H1300" s="45"/>
      <c r="I1300" s="45"/>
      <c r="J1300" s="45"/>
    </row>
    <row r="1301" spans="1:10" ht="14.1" customHeight="1" thickBot="1" x14ac:dyDescent="0.25">
      <c r="A1301" s="94"/>
      <c r="B1301" s="67" t="s">
        <v>1786</v>
      </c>
      <c r="C1301" s="87">
        <f>IF(C1300="","",IF(AND(MONTH(C1300)&gt;=1,MONTH(C1300)&lt;=3),1,IF(AND(MONTH(C1300)&gt;=4,MONTH(C1300)&lt;=6),2,IF(AND(MONTH(C1300)&gt;=7,MONTH(C1300)&lt;=9),3,4))))</f>
        <v>3</v>
      </c>
      <c r="D1301" s="94"/>
      <c r="E1301" s="67" t="s">
        <v>2418</v>
      </c>
      <c r="F1301" s="81" t="s">
        <v>11112</v>
      </c>
      <c r="G1301" s="45"/>
      <c r="H1301" s="45"/>
      <c r="I1301" s="45"/>
      <c r="J1301" s="45"/>
    </row>
    <row r="1302" spans="1:10" ht="14.1" customHeight="1" thickBot="1" x14ac:dyDescent="0.25">
      <c r="A1302" s="94"/>
      <c r="B1302" s="67" t="s">
        <v>12943</v>
      </c>
      <c r="C1302" s="76">
        <v>44790</v>
      </c>
      <c r="D1302" s="94"/>
      <c r="E1302" s="67" t="s">
        <v>3074</v>
      </c>
      <c r="F1302" s="81" t="s">
        <v>11112</v>
      </c>
      <c r="G1302" s="45"/>
      <c r="H1302" s="45"/>
      <c r="I1302" s="45"/>
      <c r="J1302" s="45"/>
    </row>
    <row r="1303" spans="1:10" ht="14.1" customHeight="1" thickBot="1" x14ac:dyDescent="0.25">
      <c r="A1303" s="94"/>
      <c r="B1303" s="67" t="s">
        <v>1786</v>
      </c>
      <c r="C1303" s="87">
        <f>IF(C1302="","",IF(AND(MONTH(C1302)&gt;=1,MONTH(C1302)&lt;=3),1,IF(AND(MONTH(C1302)&gt;=4,MONTH(C1302)&lt;=6),2,IF(AND(MONTH(C1302)&gt;=7,MONTH(C1302)&lt;=9),3,4))))</f>
        <v>3</v>
      </c>
      <c r="D1303" s="94"/>
      <c r="E1303" s="67" t="s">
        <v>13193</v>
      </c>
      <c r="F1303" s="81" t="s">
        <v>11112</v>
      </c>
      <c r="G1303" s="45"/>
      <c r="H1303" s="45"/>
      <c r="I1303" s="45"/>
      <c r="J1303" s="45"/>
    </row>
    <row r="1304" spans="1:10" ht="14.1" customHeight="1" thickBot="1" x14ac:dyDescent="0.25">
      <c r="A1304" s="45"/>
      <c r="B1304" s="45"/>
      <c r="C1304" s="45"/>
      <c r="D1304" s="45"/>
      <c r="E1304" s="45"/>
      <c r="F1304" s="45"/>
      <c r="G1304" s="45"/>
      <c r="H1304" s="45"/>
      <c r="I1304" s="45"/>
      <c r="J1304" s="45"/>
    </row>
    <row r="1305" spans="1:10" ht="14.1" customHeight="1" thickBot="1" x14ac:dyDescent="0.25">
      <c r="A1305" s="72" t="s">
        <v>15735</v>
      </c>
      <c r="B1305" s="72" t="s">
        <v>16146</v>
      </c>
      <c r="C1305" s="72" t="s">
        <v>15641</v>
      </c>
      <c r="D1305" s="72" t="s">
        <v>15251</v>
      </c>
      <c r="E1305" s="72" t="s">
        <v>6933</v>
      </c>
      <c r="F1305" s="72" t="s">
        <v>15280</v>
      </c>
      <c r="G1305" s="45"/>
      <c r="H1305" s="45"/>
      <c r="I1305" s="45"/>
      <c r="J1305" s="45"/>
    </row>
    <row r="1306" spans="1:10" ht="13.5" customHeight="1" x14ac:dyDescent="0.2">
      <c r="A1306" s="82">
        <v>43211503</v>
      </c>
      <c r="B1306" s="69" t="str">
        <f ca="1">IFERROR(INDEX(UNSPSCDes,MATCH(INDIRECT(ADDRESS(ROW(),COLUMN()-1,4)),UNSPSCCode,0)),"")</f>
        <v>Computadores notebook</v>
      </c>
      <c r="C1306" s="82" t="s">
        <v>1449</v>
      </c>
      <c r="D1306" s="82">
        <v>4</v>
      </c>
      <c r="E1306" s="71">
        <v>70000</v>
      </c>
      <c r="F1306" s="70">
        <f ca="1">INDIRECT(ADDRESS(ROW(),COLUMN()-2,4))*INDIRECT(ADDRESS(ROW(),COLUMN()-1,4))</f>
        <v>280000</v>
      </c>
      <c r="G1306" s="45"/>
      <c r="H1306" s="45"/>
      <c r="I1306" s="45"/>
      <c r="J1306" s="45"/>
    </row>
    <row r="1307" spans="1:10" ht="14.1" customHeight="1" x14ac:dyDescent="0.2">
      <c r="A1307" s="45"/>
      <c r="B1307" s="45"/>
      <c r="C1307" s="45"/>
      <c r="D1307" s="45"/>
      <c r="E1307" s="73" t="s">
        <v>12551</v>
      </c>
      <c r="F1307" s="74">
        <f ca="1">SUM(Table375[MONTO TOTAL ESTIMADO])</f>
        <v>280000</v>
      </c>
      <c r="G1307" s="45"/>
      <c r="H1307" s="45" t="str">
        <f>C1299</f>
        <v>Bienes</v>
      </c>
      <c r="I1307" s="45" t="str">
        <f>E1299</f>
        <v>No</v>
      </c>
      <c r="J1307" s="45" t="str">
        <f>D1299</f>
        <v>Compras Menores</v>
      </c>
    </row>
    <row r="1308" spans="1:10" ht="14.1" customHeight="1" thickBot="1" x14ac:dyDescent="0.3"/>
    <row r="1309" spans="1:10" ht="33.75" customHeight="1" thickBot="1" x14ac:dyDescent="0.25">
      <c r="A1309" s="64" t="s">
        <v>16382</v>
      </c>
      <c r="B1309" s="64" t="s">
        <v>161</v>
      </c>
      <c r="C1309" s="64" t="s">
        <v>11725</v>
      </c>
      <c r="D1309" s="64" t="s">
        <v>14378</v>
      </c>
      <c r="E1309" s="64" t="s">
        <v>10962</v>
      </c>
      <c r="F1309" s="64" t="s">
        <v>11095</v>
      </c>
      <c r="G1309" s="45"/>
      <c r="H1309" s="45"/>
      <c r="I1309" s="45"/>
      <c r="J1309" s="45"/>
    </row>
    <row r="1310" spans="1:10" ht="14.1" customHeight="1" thickBot="1" x14ac:dyDescent="0.25">
      <c r="A1310" s="66" t="s">
        <v>18870</v>
      </c>
      <c r="B1310" s="66" t="s">
        <v>18872</v>
      </c>
      <c r="C1310" s="66" t="s">
        <v>17798</v>
      </c>
      <c r="D1310" s="66" t="s">
        <v>17483</v>
      </c>
      <c r="E1310" s="66" t="s">
        <v>17854</v>
      </c>
      <c r="F1310" s="66" t="s">
        <v>18834</v>
      </c>
      <c r="G1310" s="45"/>
      <c r="H1310" s="45"/>
      <c r="I1310" s="45"/>
      <c r="J1310" s="45"/>
    </row>
    <row r="1311" spans="1:10" ht="14.1" customHeight="1" thickBot="1" x14ac:dyDescent="0.25">
      <c r="A1311" s="93" t="s">
        <v>14828</v>
      </c>
      <c r="B1311" s="67" t="s">
        <v>8529</v>
      </c>
      <c r="C1311" s="76">
        <v>44875</v>
      </c>
      <c r="D1311" s="93" t="s">
        <v>9386</v>
      </c>
      <c r="E1311" s="67" t="s">
        <v>13094</v>
      </c>
      <c r="F1311" s="81" t="s">
        <v>3081</v>
      </c>
      <c r="G1311" s="45"/>
      <c r="H1311" s="45"/>
      <c r="I1311" s="45"/>
      <c r="J1311" s="45"/>
    </row>
    <row r="1312" spans="1:10" ht="14.1" customHeight="1" thickBot="1" x14ac:dyDescent="0.25">
      <c r="A1312" s="94"/>
      <c r="B1312" s="67" t="s">
        <v>1786</v>
      </c>
      <c r="C1312" s="87">
        <f>IF(C1311="","",IF(AND(MONTH(C1311)&gt;=1,MONTH(C1311)&lt;=3),1,IF(AND(MONTH(C1311)&gt;=4,MONTH(C1311)&lt;=6),2,IF(AND(MONTH(C1311)&gt;=7,MONTH(C1311)&lt;=9),3,4))))</f>
        <v>4</v>
      </c>
      <c r="D1312" s="94"/>
      <c r="E1312" s="67" t="s">
        <v>2418</v>
      </c>
      <c r="F1312" s="81" t="s">
        <v>11112</v>
      </c>
      <c r="G1312" s="45"/>
      <c r="H1312" s="45"/>
      <c r="I1312" s="45"/>
      <c r="J1312" s="45"/>
    </row>
    <row r="1313" spans="1:10" ht="14.1" customHeight="1" thickBot="1" x14ac:dyDescent="0.25">
      <c r="A1313" s="94"/>
      <c r="B1313" s="67" t="s">
        <v>12943</v>
      </c>
      <c r="C1313" s="76">
        <v>44882</v>
      </c>
      <c r="D1313" s="94"/>
      <c r="E1313" s="67" t="s">
        <v>3074</v>
      </c>
      <c r="F1313" s="81" t="s">
        <v>11112</v>
      </c>
      <c r="G1313" s="45"/>
      <c r="H1313" s="45"/>
      <c r="I1313" s="45"/>
      <c r="J1313" s="45"/>
    </row>
    <row r="1314" spans="1:10" ht="14.1" customHeight="1" thickBot="1" x14ac:dyDescent="0.25">
      <c r="A1314" s="94"/>
      <c r="B1314" s="67" t="s">
        <v>1786</v>
      </c>
      <c r="C1314" s="87">
        <f>IF(C1313="","",IF(AND(MONTH(C1313)&gt;=1,MONTH(C1313)&lt;=3),1,IF(AND(MONTH(C1313)&gt;=4,MONTH(C1313)&lt;=6),2,IF(AND(MONTH(C1313)&gt;=7,MONTH(C1313)&lt;=9),3,4))))</f>
        <v>4</v>
      </c>
      <c r="D1314" s="94"/>
      <c r="E1314" s="67" t="s">
        <v>13193</v>
      </c>
      <c r="F1314" s="81" t="s">
        <v>11112</v>
      </c>
      <c r="G1314" s="45"/>
      <c r="H1314" s="45"/>
      <c r="I1314" s="45"/>
      <c r="J1314" s="45"/>
    </row>
    <row r="1315" spans="1:10" ht="14.1" customHeight="1" thickBot="1" x14ac:dyDescent="0.25">
      <c r="A1315" s="45"/>
      <c r="B1315" s="45"/>
      <c r="C1315" s="45"/>
      <c r="D1315" s="45"/>
      <c r="E1315" s="45"/>
      <c r="F1315" s="45"/>
      <c r="G1315" s="45"/>
      <c r="H1315" s="45"/>
      <c r="I1315" s="45"/>
      <c r="J1315" s="45"/>
    </row>
    <row r="1316" spans="1:10" ht="14.1" customHeight="1" thickBot="1" x14ac:dyDescent="0.25">
      <c r="A1316" s="72" t="s">
        <v>15735</v>
      </c>
      <c r="B1316" s="72" t="s">
        <v>16146</v>
      </c>
      <c r="C1316" s="72" t="s">
        <v>15641</v>
      </c>
      <c r="D1316" s="72" t="s">
        <v>15251</v>
      </c>
      <c r="E1316" s="72" t="s">
        <v>6933</v>
      </c>
      <c r="F1316" s="72" t="s">
        <v>15280</v>
      </c>
      <c r="G1316" s="45"/>
      <c r="H1316" s="45"/>
      <c r="I1316" s="45"/>
      <c r="J1316" s="45"/>
    </row>
    <row r="1317" spans="1:10" ht="14.1" customHeight="1" x14ac:dyDescent="0.2">
      <c r="A1317" s="82">
        <v>45121501</v>
      </c>
      <c r="B1317" s="69" t="str">
        <f t="shared" ref="B1317:B1341" ca="1" si="68">IFERROR(INDEX(UNSPSCDes,MATCH(INDIRECT(ADDRESS(ROW(),COLUMN()-1,4)),UNSPSCCode,0)),"")</f>
        <v>Cámaras fijas</v>
      </c>
      <c r="C1317" s="82" t="s">
        <v>1449</v>
      </c>
      <c r="D1317" s="82">
        <v>7</v>
      </c>
      <c r="E1317" s="71">
        <v>4500</v>
      </c>
      <c r="F1317" s="70">
        <f t="shared" ref="F1317:F1341" ca="1" si="69">INDIRECT(ADDRESS(ROW(),COLUMN()-2,4))*INDIRECT(ADDRESS(ROW(),COLUMN()-1,4))</f>
        <v>31500</v>
      </c>
      <c r="G1317" s="45"/>
      <c r="H1317" s="45"/>
      <c r="I1317" s="45"/>
      <c r="J1317" s="45"/>
    </row>
    <row r="1318" spans="1:10" ht="13.5" customHeight="1" x14ac:dyDescent="0.2">
      <c r="A1318" s="82">
        <v>52161514</v>
      </c>
      <c r="B1318" s="69" t="str">
        <f t="shared" ca="1" si="68"/>
        <v>Audífonos</v>
      </c>
      <c r="C1318" s="82" t="s">
        <v>1449</v>
      </c>
      <c r="D1318" s="82">
        <v>6</v>
      </c>
      <c r="E1318" s="71">
        <v>3500</v>
      </c>
      <c r="F1318" s="70">
        <f t="shared" ca="1" si="69"/>
        <v>21000</v>
      </c>
      <c r="G1318" s="45"/>
      <c r="H1318" s="45"/>
      <c r="I1318" s="45"/>
      <c r="J1318" s="45"/>
    </row>
    <row r="1319" spans="1:10" ht="13.5" customHeight="1" x14ac:dyDescent="0.2">
      <c r="A1319" s="82">
        <v>43201811</v>
      </c>
      <c r="B1319" s="69" t="str">
        <f t="shared" ca="1" si="68"/>
        <v>Disco versátil digital dvd de lectura y escritura</v>
      </c>
      <c r="C1319" s="82" t="s">
        <v>1449</v>
      </c>
      <c r="D1319" s="82">
        <v>5</v>
      </c>
      <c r="E1319" s="71">
        <v>2600</v>
      </c>
      <c r="F1319" s="70">
        <f t="shared" ca="1" si="69"/>
        <v>13000</v>
      </c>
      <c r="G1319" s="45"/>
      <c r="H1319" s="45"/>
      <c r="I1319" s="45"/>
      <c r="J1319" s="45"/>
    </row>
    <row r="1320" spans="1:10" ht="13.5" customHeight="1" x14ac:dyDescent="0.2">
      <c r="A1320" s="82">
        <v>43211501</v>
      </c>
      <c r="B1320" s="69" t="str">
        <f t="shared" ca="1" si="68"/>
        <v>Servidores de computador</v>
      </c>
      <c r="C1320" s="82" t="s">
        <v>1449</v>
      </c>
      <c r="D1320" s="82">
        <v>5</v>
      </c>
      <c r="E1320" s="71">
        <v>10000</v>
      </c>
      <c r="F1320" s="70">
        <f t="shared" ca="1" si="69"/>
        <v>50000</v>
      </c>
      <c r="G1320" s="45"/>
      <c r="H1320" s="45"/>
      <c r="I1320" s="45"/>
      <c r="J1320" s="45"/>
    </row>
    <row r="1321" spans="1:10" ht="13.5" customHeight="1" x14ac:dyDescent="0.2">
      <c r="A1321" s="82">
        <v>52161520</v>
      </c>
      <c r="B1321" s="69" t="str">
        <f t="shared" ca="1" si="68"/>
        <v>Micrófonos</v>
      </c>
      <c r="C1321" s="82" t="s">
        <v>1449</v>
      </c>
      <c r="D1321" s="82">
        <v>3</v>
      </c>
      <c r="E1321" s="71">
        <v>6350</v>
      </c>
      <c r="F1321" s="70">
        <f t="shared" ca="1" si="69"/>
        <v>19050</v>
      </c>
      <c r="G1321" s="45"/>
      <c r="H1321" s="45"/>
      <c r="I1321" s="45"/>
      <c r="J1321" s="45"/>
    </row>
    <row r="1322" spans="1:10" ht="13.5" customHeight="1" x14ac:dyDescent="0.2">
      <c r="A1322" s="82">
        <v>26121609</v>
      </c>
      <c r="B1322" s="69" t="str">
        <f t="shared" ca="1" si="68"/>
        <v>Cable de redes</v>
      </c>
      <c r="C1322" s="82" t="s">
        <v>1449</v>
      </c>
      <c r="D1322" s="82">
        <v>2</v>
      </c>
      <c r="E1322" s="71">
        <v>2500</v>
      </c>
      <c r="F1322" s="70">
        <f t="shared" ca="1" si="69"/>
        <v>5000</v>
      </c>
      <c r="G1322" s="45"/>
      <c r="H1322" s="45"/>
      <c r="I1322" s="45"/>
      <c r="J1322" s="45"/>
    </row>
    <row r="1323" spans="1:10" ht="13.5" customHeight="1" x14ac:dyDescent="0.2">
      <c r="A1323" s="82">
        <v>26111711</v>
      </c>
      <c r="B1323" s="69" t="str">
        <f t="shared" ca="1" si="68"/>
        <v>Baterías de litio</v>
      </c>
      <c r="C1323" s="82" t="s">
        <v>1449</v>
      </c>
      <c r="D1323" s="82">
        <v>8</v>
      </c>
      <c r="E1323" s="71">
        <v>600</v>
      </c>
      <c r="F1323" s="70">
        <f t="shared" ca="1" si="69"/>
        <v>4800</v>
      </c>
      <c r="G1323" s="45"/>
      <c r="H1323" s="45"/>
      <c r="I1323" s="45"/>
      <c r="J1323" s="45"/>
    </row>
    <row r="1324" spans="1:10" ht="13.5" customHeight="1" x14ac:dyDescent="0.2">
      <c r="A1324" s="82">
        <v>26111711</v>
      </c>
      <c r="B1324" s="69" t="str">
        <f t="shared" ca="1" si="68"/>
        <v>Baterías de litio</v>
      </c>
      <c r="C1324" s="82" t="s">
        <v>1449</v>
      </c>
      <c r="D1324" s="82">
        <v>3</v>
      </c>
      <c r="E1324" s="71">
        <v>600</v>
      </c>
      <c r="F1324" s="70">
        <f t="shared" ca="1" si="69"/>
        <v>1800</v>
      </c>
      <c r="G1324" s="45"/>
      <c r="H1324" s="45"/>
      <c r="I1324" s="45"/>
      <c r="J1324" s="45"/>
    </row>
    <row r="1325" spans="1:10" ht="13.5" customHeight="1" x14ac:dyDescent="0.2">
      <c r="A1325" s="82">
        <v>44102904</v>
      </c>
      <c r="B1325" s="69" t="str">
        <f t="shared" ca="1" si="68"/>
        <v>Aerosol de aire comprimido</v>
      </c>
      <c r="C1325" s="82" t="s">
        <v>1449</v>
      </c>
      <c r="D1325" s="82">
        <v>3</v>
      </c>
      <c r="E1325" s="71">
        <v>600</v>
      </c>
      <c r="F1325" s="70">
        <f t="shared" ca="1" si="69"/>
        <v>1800</v>
      </c>
      <c r="G1325" s="45"/>
      <c r="H1325" s="45"/>
      <c r="I1325" s="45"/>
      <c r="J1325" s="45"/>
    </row>
    <row r="1326" spans="1:10" ht="13.5" customHeight="1" x14ac:dyDescent="0.2">
      <c r="A1326" s="82">
        <v>31211904</v>
      </c>
      <c r="B1326" s="69" t="str">
        <f t="shared" ca="1" si="68"/>
        <v>Brochas</v>
      </c>
      <c r="C1326" s="82" t="s">
        <v>1449</v>
      </c>
      <c r="D1326" s="82">
        <v>3</v>
      </c>
      <c r="E1326" s="71">
        <v>200</v>
      </c>
      <c r="F1326" s="70">
        <f t="shared" ca="1" si="69"/>
        <v>600</v>
      </c>
      <c r="G1326" s="45"/>
      <c r="H1326" s="45"/>
      <c r="I1326" s="45"/>
      <c r="J1326" s="45"/>
    </row>
    <row r="1327" spans="1:10" ht="13.5" customHeight="1" x14ac:dyDescent="0.2">
      <c r="A1327" s="82">
        <v>44102904</v>
      </c>
      <c r="B1327" s="69" t="str">
        <f t="shared" ca="1" si="68"/>
        <v>Aerosol de aire comprimido</v>
      </c>
      <c r="C1327" s="82" t="s">
        <v>1449</v>
      </c>
      <c r="D1327" s="82">
        <v>2</v>
      </c>
      <c r="E1327" s="71">
        <v>1000</v>
      </c>
      <c r="F1327" s="70">
        <f t="shared" ca="1" si="69"/>
        <v>2000</v>
      </c>
      <c r="G1327" s="45"/>
      <c r="H1327" s="45"/>
      <c r="I1327" s="45"/>
      <c r="J1327" s="45"/>
    </row>
    <row r="1328" spans="1:10" ht="13.5" customHeight="1" x14ac:dyDescent="0.2">
      <c r="A1328" s="82">
        <v>26111711</v>
      </c>
      <c r="B1328" s="69" t="str">
        <f t="shared" ca="1" si="68"/>
        <v>Baterías de litio</v>
      </c>
      <c r="C1328" s="82" t="s">
        <v>1449</v>
      </c>
      <c r="D1328" s="82">
        <v>8</v>
      </c>
      <c r="E1328" s="71">
        <v>1600</v>
      </c>
      <c r="F1328" s="70">
        <f t="shared" ca="1" si="69"/>
        <v>12800</v>
      </c>
      <c r="G1328" s="45"/>
      <c r="H1328" s="45"/>
      <c r="I1328" s="45"/>
      <c r="J1328" s="45"/>
    </row>
    <row r="1329" spans="1:10" ht="13.5" customHeight="1" x14ac:dyDescent="0.2">
      <c r="A1329" s="82">
        <v>26111711</v>
      </c>
      <c r="B1329" s="69" t="str">
        <f t="shared" ca="1" si="68"/>
        <v>Baterías de litio</v>
      </c>
      <c r="C1329" s="82" t="s">
        <v>1449</v>
      </c>
      <c r="D1329" s="82">
        <v>2</v>
      </c>
      <c r="E1329" s="71">
        <v>2050</v>
      </c>
      <c r="F1329" s="70">
        <f t="shared" ca="1" si="69"/>
        <v>4100</v>
      </c>
      <c r="G1329" s="45"/>
      <c r="H1329" s="45"/>
      <c r="I1329" s="45"/>
      <c r="J1329" s="45"/>
    </row>
    <row r="1330" spans="1:10" ht="13.5" customHeight="1" x14ac:dyDescent="0.2">
      <c r="A1330" s="82">
        <v>41106401</v>
      </c>
      <c r="B1330" s="69" t="str">
        <f t="shared" ca="1" si="68"/>
        <v>Adaptadores o enlazadores</v>
      </c>
      <c r="C1330" s="82" t="s">
        <v>1449</v>
      </c>
      <c r="D1330" s="82">
        <v>2</v>
      </c>
      <c r="E1330" s="71">
        <v>1000</v>
      </c>
      <c r="F1330" s="70">
        <f t="shared" ca="1" si="69"/>
        <v>2000</v>
      </c>
      <c r="G1330" s="45"/>
      <c r="H1330" s="45"/>
      <c r="I1330" s="45"/>
      <c r="J1330" s="45"/>
    </row>
    <row r="1331" spans="1:10" ht="13.5" customHeight="1" x14ac:dyDescent="0.2">
      <c r="A1331" s="82">
        <v>41106401</v>
      </c>
      <c r="B1331" s="69" t="str">
        <f t="shared" ca="1" si="68"/>
        <v>Adaptadores o enlazadores</v>
      </c>
      <c r="C1331" s="82" t="s">
        <v>1449</v>
      </c>
      <c r="D1331" s="82">
        <v>2</v>
      </c>
      <c r="E1331" s="71">
        <v>1000</v>
      </c>
      <c r="F1331" s="70">
        <f t="shared" ca="1" si="69"/>
        <v>2000</v>
      </c>
      <c r="G1331" s="45"/>
      <c r="H1331" s="45"/>
      <c r="I1331" s="45"/>
      <c r="J1331" s="45"/>
    </row>
    <row r="1332" spans="1:10" ht="13.5" customHeight="1" x14ac:dyDescent="0.2">
      <c r="A1332" s="82">
        <v>31201512</v>
      </c>
      <c r="B1332" s="69" t="str">
        <f t="shared" ca="1" si="68"/>
        <v>Cinta transparente</v>
      </c>
      <c r="C1332" s="82" t="s">
        <v>1449</v>
      </c>
      <c r="D1332" s="82">
        <v>1</v>
      </c>
      <c r="E1332" s="71">
        <v>1500</v>
      </c>
      <c r="F1332" s="70">
        <f t="shared" ca="1" si="69"/>
        <v>1500</v>
      </c>
      <c r="G1332" s="45"/>
      <c r="H1332" s="45"/>
      <c r="I1332" s="45"/>
      <c r="J1332" s="45"/>
    </row>
    <row r="1333" spans="1:10" ht="13.5" customHeight="1" x14ac:dyDescent="0.2">
      <c r="A1333" s="82">
        <v>26111701</v>
      </c>
      <c r="B1333" s="69" t="str">
        <f t="shared" ca="1" si="68"/>
        <v>Baterías recargables</v>
      </c>
      <c r="C1333" s="82" t="s">
        <v>1449</v>
      </c>
      <c r="D1333" s="82">
        <v>2</v>
      </c>
      <c r="E1333" s="71">
        <v>2500</v>
      </c>
      <c r="F1333" s="70">
        <f t="shared" ca="1" si="69"/>
        <v>5000</v>
      </c>
      <c r="G1333" s="45"/>
      <c r="H1333" s="45"/>
      <c r="I1333" s="45"/>
      <c r="J1333" s="45"/>
    </row>
    <row r="1334" spans="1:10" ht="13.5" customHeight="1" x14ac:dyDescent="0.2">
      <c r="A1334" s="82">
        <v>26111704</v>
      </c>
      <c r="B1334" s="69" t="str">
        <f t="shared" ca="1" si="68"/>
        <v>Cargadores de baterías</v>
      </c>
      <c r="C1334" s="82" t="s">
        <v>1449</v>
      </c>
      <c r="D1334" s="82">
        <v>1</v>
      </c>
      <c r="E1334" s="71">
        <v>1500</v>
      </c>
      <c r="F1334" s="70">
        <f t="shared" ca="1" si="69"/>
        <v>1500</v>
      </c>
      <c r="G1334" s="45"/>
      <c r="H1334" s="45"/>
      <c r="I1334" s="45"/>
      <c r="J1334" s="45"/>
    </row>
    <row r="1335" spans="1:10" ht="13.5" customHeight="1" x14ac:dyDescent="0.2">
      <c r="A1335" s="82">
        <v>32101601</v>
      </c>
      <c r="B1335" s="69" t="str">
        <f t="shared" ca="1" si="68"/>
        <v>Memoria de acceso aleatorio (ram)</v>
      </c>
      <c r="C1335" s="82" t="s">
        <v>1449</v>
      </c>
      <c r="D1335" s="82">
        <v>2</v>
      </c>
      <c r="E1335" s="71">
        <v>2700</v>
      </c>
      <c r="F1335" s="70">
        <f t="shared" ca="1" si="69"/>
        <v>5400</v>
      </c>
      <c r="G1335" s="45"/>
      <c r="H1335" s="45"/>
      <c r="I1335" s="45"/>
      <c r="J1335" s="45"/>
    </row>
    <row r="1336" spans="1:10" ht="13.5" customHeight="1" x14ac:dyDescent="0.2">
      <c r="A1336" s="82">
        <v>32101601</v>
      </c>
      <c r="B1336" s="69" t="str">
        <f t="shared" ca="1" si="68"/>
        <v>Memoria de acceso aleatorio (ram)</v>
      </c>
      <c r="C1336" s="82" t="s">
        <v>1449</v>
      </c>
      <c r="D1336" s="82">
        <v>2</v>
      </c>
      <c r="E1336" s="71">
        <v>2500</v>
      </c>
      <c r="F1336" s="70">
        <f t="shared" ca="1" si="69"/>
        <v>5000</v>
      </c>
      <c r="G1336" s="45"/>
      <c r="H1336" s="45"/>
      <c r="I1336" s="45"/>
      <c r="J1336" s="45"/>
    </row>
    <row r="1337" spans="1:10" ht="13.5" customHeight="1" x14ac:dyDescent="0.2">
      <c r="A1337" s="82">
        <v>26111704</v>
      </c>
      <c r="B1337" s="69" t="str">
        <f t="shared" ca="1" si="68"/>
        <v>Cargadores de baterías</v>
      </c>
      <c r="C1337" s="82" t="s">
        <v>1449</v>
      </c>
      <c r="D1337" s="82">
        <v>1</v>
      </c>
      <c r="E1337" s="71">
        <v>5400</v>
      </c>
      <c r="F1337" s="70">
        <f t="shared" ca="1" si="69"/>
        <v>5400</v>
      </c>
      <c r="G1337" s="45"/>
      <c r="H1337" s="45"/>
      <c r="I1337" s="45"/>
      <c r="J1337" s="45"/>
    </row>
    <row r="1338" spans="1:10" ht="13.5" customHeight="1" x14ac:dyDescent="0.2">
      <c r="A1338" s="82">
        <v>44103112</v>
      </c>
      <c r="B1338" s="69" t="str">
        <f t="shared" ca="1" si="68"/>
        <v>Cinta de impresora</v>
      </c>
      <c r="C1338" s="82" t="s">
        <v>1449</v>
      </c>
      <c r="D1338" s="82">
        <v>1</v>
      </c>
      <c r="E1338" s="71">
        <v>1300</v>
      </c>
      <c r="F1338" s="70">
        <f t="shared" ca="1" si="69"/>
        <v>1300</v>
      </c>
      <c r="G1338" s="45"/>
      <c r="H1338" s="45"/>
      <c r="I1338" s="45"/>
      <c r="J1338" s="45"/>
    </row>
    <row r="1339" spans="1:10" ht="13.5" customHeight="1" x14ac:dyDescent="0.2">
      <c r="A1339" s="82">
        <v>30101815</v>
      </c>
      <c r="B1339" s="69" t="str">
        <f t="shared" ca="1" si="68"/>
        <v>Conductos de plástico</v>
      </c>
      <c r="C1339" s="82" t="s">
        <v>1449</v>
      </c>
      <c r="D1339" s="82">
        <v>50</v>
      </c>
      <c r="E1339" s="71">
        <v>10</v>
      </c>
      <c r="F1339" s="70">
        <f t="shared" ca="1" si="69"/>
        <v>500</v>
      </c>
      <c r="G1339" s="45"/>
      <c r="H1339" s="45"/>
      <c r="I1339" s="45"/>
      <c r="J1339" s="45"/>
    </row>
    <row r="1340" spans="1:10" ht="13.5" customHeight="1" x14ac:dyDescent="0.2">
      <c r="A1340" s="82">
        <v>30101815</v>
      </c>
      <c r="B1340" s="69" t="str">
        <f t="shared" ca="1" si="68"/>
        <v>Conductos de plástico</v>
      </c>
      <c r="C1340" s="82" t="s">
        <v>1449</v>
      </c>
      <c r="D1340" s="82">
        <v>50</v>
      </c>
      <c r="E1340" s="71">
        <v>10</v>
      </c>
      <c r="F1340" s="70">
        <f t="shared" ca="1" si="69"/>
        <v>500</v>
      </c>
      <c r="G1340" s="45"/>
      <c r="H1340" s="45"/>
      <c r="I1340" s="45"/>
      <c r="J1340" s="45"/>
    </row>
    <row r="1341" spans="1:10" ht="14.1" customHeight="1" x14ac:dyDescent="0.2">
      <c r="A1341" s="82"/>
      <c r="B1341" s="69" t="str">
        <f t="shared" ca="1" si="68"/>
        <v/>
      </c>
      <c r="C1341" s="82" t="s">
        <v>1449</v>
      </c>
      <c r="D1341" s="82">
        <v>1</v>
      </c>
      <c r="E1341" s="71">
        <v>70000</v>
      </c>
      <c r="F1341" s="70">
        <f t="shared" ca="1" si="69"/>
        <v>70000</v>
      </c>
      <c r="G1341" s="45"/>
      <c r="H1341" s="45" t="str">
        <f>C1310</f>
        <v>Bienes</v>
      </c>
      <c r="I1341" s="45" t="str">
        <f>E1310</f>
        <v>No</v>
      </c>
      <c r="J1341" s="45" t="str">
        <f>D1310</f>
        <v>Compras Menores</v>
      </c>
    </row>
    <row r="1342" spans="1:10" ht="14.1" customHeight="1" x14ac:dyDescent="0.2">
      <c r="A1342" s="45"/>
      <c r="B1342" s="45"/>
      <c r="C1342" s="45"/>
      <c r="D1342" s="45"/>
      <c r="E1342" s="73" t="s">
        <v>12551</v>
      </c>
      <c r="F1342" s="74">
        <f ca="1">SUM(Table376[MONTO TOTAL ESTIMADO])</f>
        <v>267550</v>
      </c>
    </row>
    <row r="1343" spans="1:10" ht="14.1" customHeight="1" thickBot="1" x14ac:dyDescent="0.3"/>
    <row r="1344" spans="1:10" ht="33.75" customHeight="1" thickBot="1" x14ac:dyDescent="0.25">
      <c r="A1344" s="64" t="s">
        <v>16382</v>
      </c>
      <c r="B1344" s="64" t="s">
        <v>161</v>
      </c>
      <c r="C1344" s="64" t="s">
        <v>11725</v>
      </c>
      <c r="D1344" s="64" t="s">
        <v>14378</v>
      </c>
      <c r="E1344" s="64" t="s">
        <v>10962</v>
      </c>
      <c r="F1344" s="64" t="s">
        <v>11095</v>
      </c>
      <c r="G1344" s="45"/>
      <c r="H1344" s="45"/>
      <c r="I1344" s="45"/>
      <c r="J1344" s="45"/>
    </row>
    <row r="1345" spans="1:10" ht="13.5" customHeight="1" thickBot="1" x14ac:dyDescent="0.25">
      <c r="A1345" s="66" t="s">
        <v>18873</v>
      </c>
      <c r="B1345" s="66" t="s">
        <v>18874</v>
      </c>
      <c r="C1345" s="66" t="s">
        <v>6799</v>
      </c>
      <c r="D1345" s="66" t="s">
        <v>17483</v>
      </c>
      <c r="E1345" s="66" t="s">
        <v>17854</v>
      </c>
      <c r="F1345" s="66" t="s">
        <v>18834</v>
      </c>
      <c r="G1345" s="45"/>
      <c r="H1345" s="45"/>
      <c r="I1345" s="45"/>
      <c r="J1345" s="45"/>
    </row>
    <row r="1346" spans="1:10" ht="14.1" customHeight="1" thickBot="1" x14ac:dyDescent="0.25">
      <c r="A1346" s="93" t="s">
        <v>14828</v>
      </c>
      <c r="B1346" s="67" t="s">
        <v>8529</v>
      </c>
      <c r="C1346" s="76">
        <v>44580</v>
      </c>
      <c r="D1346" s="93" t="s">
        <v>9386</v>
      </c>
      <c r="E1346" s="67" t="s">
        <v>13094</v>
      </c>
      <c r="F1346" s="81" t="s">
        <v>3081</v>
      </c>
      <c r="G1346" s="45"/>
      <c r="H1346" s="45"/>
      <c r="I1346" s="45"/>
      <c r="J1346" s="45"/>
    </row>
    <row r="1347" spans="1:10" ht="14.1" customHeight="1" thickBot="1" x14ac:dyDescent="0.25">
      <c r="A1347" s="94"/>
      <c r="B1347" s="67" t="s">
        <v>1786</v>
      </c>
      <c r="C1347" s="87">
        <f>IF(C1346="","",IF(AND(MONTH(C1346)&gt;=1,MONTH(C1346)&lt;=3),1,IF(AND(MONTH(C1346)&gt;=4,MONTH(C1346)&lt;=6),2,IF(AND(MONTH(C1346)&gt;=7,MONTH(C1346)&lt;=9),3,4))))</f>
        <v>1</v>
      </c>
      <c r="D1347" s="94"/>
      <c r="E1347" s="67" t="s">
        <v>2418</v>
      </c>
      <c r="F1347" s="81" t="s">
        <v>11112</v>
      </c>
      <c r="G1347" s="45"/>
      <c r="H1347" s="45"/>
      <c r="I1347" s="45"/>
      <c r="J1347" s="45"/>
    </row>
    <row r="1348" spans="1:10" ht="14.1" customHeight="1" thickBot="1" x14ac:dyDescent="0.25">
      <c r="A1348" s="94"/>
      <c r="B1348" s="67" t="s">
        <v>12943</v>
      </c>
      <c r="C1348" s="76">
        <v>44587</v>
      </c>
      <c r="D1348" s="94"/>
      <c r="E1348" s="67" t="s">
        <v>3074</v>
      </c>
      <c r="F1348" s="81" t="s">
        <v>11112</v>
      </c>
      <c r="G1348" s="45"/>
      <c r="H1348" s="45"/>
      <c r="I1348" s="45"/>
      <c r="J1348" s="45"/>
    </row>
    <row r="1349" spans="1:10" ht="14.1" customHeight="1" thickBot="1" x14ac:dyDescent="0.25">
      <c r="A1349" s="94"/>
      <c r="B1349" s="67" t="s">
        <v>1786</v>
      </c>
      <c r="C1349" s="87">
        <f>IF(C1348="","",IF(AND(MONTH(C1348)&gt;=1,MONTH(C1348)&lt;=3),1,IF(AND(MONTH(C1348)&gt;=4,MONTH(C1348)&lt;=6),2,IF(AND(MONTH(C1348)&gt;=7,MONTH(C1348)&lt;=9),3,4))))</f>
        <v>1</v>
      </c>
      <c r="D1349" s="94"/>
      <c r="E1349" s="67" t="s">
        <v>13193</v>
      </c>
      <c r="F1349" s="81" t="s">
        <v>11112</v>
      </c>
      <c r="G1349" s="45"/>
      <c r="H1349" s="45"/>
      <c r="I1349" s="45"/>
      <c r="J1349" s="45"/>
    </row>
    <row r="1350" spans="1:10" ht="14.1" customHeight="1" thickBot="1" x14ac:dyDescent="0.25">
      <c r="A1350" s="45"/>
      <c r="B1350" s="45"/>
      <c r="C1350" s="45"/>
      <c r="D1350" s="45"/>
      <c r="E1350" s="45"/>
      <c r="F1350" s="45"/>
      <c r="G1350" s="45"/>
      <c r="H1350" s="45"/>
      <c r="I1350" s="45"/>
      <c r="J1350" s="45"/>
    </row>
    <row r="1351" spans="1:10" ht="14.1" customHeight="1" thickBot="1" x14ac:dyDescent="0.25">
      <c r="A1351" s="72" t="s">
        <v>15735</v>
      </c>
      <c r="B1351" s="72" t="s">
        <v>16146</v>
      </c>
      <c r="C1351" s="72" t="s">
        <v>15641</v>
      </c>
      <c r="D1351" s="72" t="s">
        <v>15251</v>
      </c>
      <c r="E1351" s="72" t="s">
        <v>6933</v>
      </c>
      <c r="F1351" s="72" t="s">
        <v>15280</v>
      </c>
      <c r="G1351" s="45"/>
      <c r="H1351" s="45"/>
      <c r="I1351" s="45"/>
      <c r="J1351" s="45"/>
    </row>
    <row r="1352" spans="1:10" ht="13.5" customHeight="1" x14ac:dyDescent="0.2">
      <c r="A1352" s="82">
        <v>82111804</v>
      </c>
      <c r="B1352" s="69" t="str">
        <f ca="1">IFERROR(INDEX(UNSPSCDes,MATCH(INDIRECT(ADDRESS(ROW(),COLUMN()-1,4)),UNSPSCCode,0)),"")</f>
        <v>Servicios de traducción escrita</v>
      </c>
      <c r="C1352" s="82" t="s">
        <v>1449</v>
      </c>
      <c r="D1352" s="82">
        <v>1</v>
      </c>
      <c r="E1352" s="71">
        <v>315000</v>
      </c>
      <c r="F1352" s="70">
        <f ca="1">INDIRECT(ADDRESS(ROW(),COLUMN()-2,4))*INDIRECT(ADDRESS(ROW(),COLUMN()-1,4))</f>
        <v>315000</v>
      </c>
      <c r="G1352" s="45"/>
      <c r="H1352" s="45"/>
      <c r="I1352" s="45"/>
      <c r="J1352" s="45"/>
    </row>
    <row r="1353" spans="1:10" ht="14.1" customHeight="1" x14ac:dyDescent="0.2">
      <c r="A1353" s="45"/>
      <c r="B1353" s="45"/>
      <c r="C1353" s="45"/>
      <c r="D1353" s="45"/>
      <c r="E1353" s="73" t="s">
        <v>12551</v>
      </c>
      <c r="F1353" s="74">
        <f ca="1">SUM(Table377[MONTO TOTAL ESTIMADO])</f>
        <v>315000</v>
      </c>
      <c r="G1353" s="45"/>
      <c r="H1353" s="45" t="str">
        <f>C1345</f>
        <v>Servicios</v>
      </c>
      <c r="I1353" s="45" t="str">
        <f>E1345</f>
        <v>No</v>
      </c>
      <c r="J1353" s="45" t="str">
        <f>D1345</f>
        <v>Compras Menores</v>
      </c>
    </row>
    <row r="1354" spans="1:10" ht="14.1" customHeight="1" thickBot="1" x14ac:dyDescent="0.3"/>
    <row r="1355" spans="1:10" ht="33.75" customHeight="1" thickBot="1" x14ac:dyDescent="0.25">
      <c r="A1355" s="64" t="s">
        <v>16382</v>
      </c>
      <c r="B1355" s="64" t="s">
        <v>161</v>
      </c>
      <c r="C1355" s="64" t="s">
        <v>11725</v>
      </c>
      <c r="D1355" s="64" t="s">
        <v>14378</v>
      </c>
      <c r="E1355" s="64" t="s">
        <v>10962</v>
      </c>
      <c r="F1355" s="64" t="s">
        <v>11095</v>
      </c>
      <c r="G1355" s="45"/>
      <c r="H1355" s="45"/>
      <c r="I1355" s="45"/>
      <c r="J1355" s="45"/>
    </row>
    <row r="1356" spans="1:10" ht="14.1" customHeight="1" thickBot="1" x14ac:dyDescent="0.25">
      <c r="A1356" s="66" t="s">
        <v>18873</v>
      </c>
      <c r="B1356" s="66" t="s">
        <v>18874</v>
      </c>
      <c r="C1356" s="66" t="s">
        <v>6799</v>
      </c>
      <c r="D1356" s="66" t="s">
        <v>17483</v>
      </c>
      <c r="E1356" s="66" t="s">
        <v>17854</v>
      </c>
      <c r="F1356" s="66" t="s">
        <v>18834</v>
      </c>
      <c r="G1356" s="45"/>
      <c r="H1356" s="45"/>
      <c r="I1356" s="45"/>
      <c r="J1356" s="45"/>
    </row>
    <row r="1357" spans="1:10" ht="14.1" customHeight="1" thickBot="1" x14ac:dyDescent="0.25">
      <c r="A1357" s="93" t="s">
        <v>14828</v>
      </c>
      <c r="B1357" s="67" t="s">
        <v>8529</v>
      </c>
      <c r="C1357" s="76">
        <v>44670</v>
      </c>
      <c r="D1357" s="93" t="s">
        <v>9386</v>
      </c>
      <c r="E1357" s="67" t="s">
        <v>13094</v>
      </c>
      <c r="F1357" s="81" t="s">
        <v>3081</v>
      </c>
      <c r="G1357" s="45"/>
      <c r="H1357" s="45"/>
      <c r="I1357" s="45"/>
      <c r="J1357" s="45"/>
    </row>
    <row r="1358" spans="1:10" ht="14.1" customHeight="1" thickBot="1" x14ac:dyDescent="0.25">
      <c r="A1358" s="94"/>
      <c r="B1358" s="67" t="s">
        <v>1786</v>
      </c>
      <c r="C1358" s="87">
        <f>IF(C1357="","",IF(AND(MONTH(C1357)&gt;=1,MONTH(C1357)&lt;=3),1,IF(AND(MONTH(C1357)&gt;=4,MONTH(C1357)&lt;=6),2,IF(AND(MONTH(C1357)&gt;=7,MONTH(C1357)&lt;=9),3,4))))</f>
        <v>2</v>
      </c>
      <c r="D1358" s="94"/>
      <c r="E1358" s="67" t="s">
        <v>2418</v>
      </c>
      <c r="F1358" s="81" t="s">
        <v>11112</v>
      </c>
      <c r="G1358" s="45"/>
      <c r="H1358" s="45"/>
      <c r="I1358" s="45"/>
      <c r="J1358" s="45"/>
    </row>
    <row r="1359" spans="1:10" ht="14.1" customHeight="1" thickBot="1" x14ac:dyDescent="0.25">
      <c r="A1359" s="94"/>
      <c r="B1359" s="67" t="s">
        <v>12943</v>
      </c>
      <c r="C1359" s="76">
        <v>44677</v>
      </c>
      <c r="D1359" s="94"/>
      <c r="E1359" s="67" t="s">
        <v>3074</v>
      </c>
      <c r="F1359" s="81" t="s">
        <v>11112</v>
      </c>
      <c r="G1359" s="45"/>
      <c r="H1359" s="45"/>
      <c r="I1359" s="45"/>
      <c r="J1359" s="45"/>
    </row>
    <row r="1360" spans="1:10" ht="14.1" customHeight="1" thickBot="1" x14ac:dyDescent="0.25">
      <c r="A1360" s="94"/>
      <c r="B1360" s="67" t="s">
        <v>1786</v>
      </c>
      <c r="C1360" s="87">
        <f>IF(C1359="","",IF(AND(MONTH(C1359)&gt;=1,MONTH(C1359)&lt;=3),1,IF(AND(MONTH(C1359)&gt;=4,MONTH(C1359)&lt;=6),2,IF(AND(MONTH(C1359)&gt;=7,MONTH(C1359)&lt;=9),3,4))))</f>
        <v>2</v>
      </c>
      <c r="D1360" s="94"/>
      <c r="E1360" s="67" t="s">
        <v>13193</v>
      </c>
      <c r="F1360" s="81" t="s">
        <v>11112</v>
      </c>
      <c r="G1360" s="45"/>
      <c r="H1360" s="45"/>
      <c r="I1360" s="45"/>
      <c r="J1360" s="45"/>
    </row>
    <row r="1361" spans="1:10" ht="14.1" customHeight="1" thickBot="1" x14ac:dyDescent="0.25">
      <c r="A1361" s="45"/>
      <c r="B1361" s="45"/>
      <c r="C1361" s="45"/>
      <c r="D1361" s="45"/>
      <c r="E1361" s="45"/>
      <c r="F1361" s="45"/>
      <c r="G1361" s="45"/>
      <c r="H1361" s="45"/>
      <c r="I1361" s="45"/>
      <c r="J1361" s="45"/>
    </row>
    <row r="1362" spans="1:10" ht="14.1" customHeight="1" thickBot="1" x14ac:dyDescent="0.25">
      <c r="A1362" s="72" t="s">
        <v>15735</v>
      </c>
      <c r="B1362" s="72" t="s">
        <v>16146</v>
      </c>
      <c r="C1362" s="72" t="s">
        <v>15641</v>
      </c>
      <c r="D1362" s="72" t="s">
        <v>15251</v>
      </c>
      <c r="E1362" s="72" t="s">
        <v>6933</v>
      </c>
      <c r="F1362" s="72" t="s">
        <v>15280</v>
      </c>
      <c r="G1362" s="45"/>
      <c r="H1362" s="45"/>
      <c r="I1362" s="45"/>
      <c r="J1362" s="45"/>
    </row>
    <row r="1363" spans="1:10" ht="13.5" customHeight="1" x14ac:dyDescent="0.2">
      <c r="A1363" s="82">
        <v>82111804</v>
      </c>
      <c r="B1363" s="69" t="str">
        <f ca="1">IFERROR(INDEX(UNSPSCDes,MATCH(INDIRECT(ADDRESS(ROW(),COLUMN()-1,4)),UNSPSCCode,0)),"")</f>
        <v>Servicios de traducción escrita</v>
      </c>
      <c r="C1363" s="82" t="s">
        <v>1449</v>
      </c>
      <c r="D1363" s="82">
        <v>1</v>
      </c>
      <c r="E1363" s="71">
        <v>330000</v>
      </c>
      <c r="F1363" s="70">
        <f ca="1">INDIRECT(ADDRESS(ROW(),COLUMN()-2,4))*INDIRECT(ADDRESS(ROW(),COLUMN()-1,4))</f>
        <v>330000</v>
      </c>
      <c r="G1363" s="45"/>
      <c r="H1363" s="45"/>
      <c r="I1363" s="45"/>
      <c r="J1363" s="45"/>
    </row>
    <row r="1364" spans="1:10" ht="14.1" customHeight="1" x14ac:dyDescent="0.2">
      <c r="A1364" s="45"/>
      <c r="B1364" s="45"/>
      <c r="C1364" s="45"/>
      <c r="D1364" s="45"/>
      <c r="E1364" s="73" t="s">
        <v>12551</v>
      </c>
      <c r="F1364" s="74">
        <f ca="1">SUM(Table378[MONTO TOTAL ESTIMADO])</f>
        <v>330000</v>
      </c>
      <c r="G1364" s="45"/>
      <c r="H1364" s="45" t="str">
        <f>C1356</f>
        <v>Servicios</v>
      </c>
      <c r="I1364" s="45" t="str">
        <f>E1356</f>
        <v>No</v>
      </c>
      <c r="J1364" s="45" t="str">
        <f>D1356</f>
        <v>Compras Menores</v>
      </c>
    </row>
    <row r="1365" spans="1:10" ht="14.1" customHeight="1" thickBot="1" x14ac:dyDescent="0.3"/>
    <row r="1366" spans="1:10" ht="33.75" customHeight="1" thickBot="1" x14ac:dyDescent="0.25">
      <c r="A1366" s="64" t="s">
        <v>16382</v>
      </c>
      <c r="B1366" s="64" t="s">
        <v>161</v>
      </c>
      <c r="C1366" s="64" t="s">
        <v>11725</v>
      </c>
      <c r="D1366" s="64" t="s">
        <v>14378</v>
      </c>
      <c r="E1366" s="64" t="s">
        <v>10962</v>
      </c>
      <c r="F1366" s="64" t="s">
        <v>11095</v>
      </c>
      <c r="G1366" s="45"/>
      <c r="H1366" s="45"/>
      <c r="I1366" s="45"/>
      <c r="J1366" s="45"/>
    </row>
    <row r="1367" spans="1:10" ht="14.1" customHeight="1" thickBot="1" x14ac:dyDescent="0.25">
      <c r="A1367" s="66" t="s">
        <v>18873</v>
      </c>
      <c r="B1367" s="66" t="s">
        <v>18874</v>
      </c>
      <c r="C1367" s="66" t="s">
        <v>6799</v>
      </c>
      <c r="D1367" s="66" t="s">
        <v>10171</v>
      </c>
      <c r="E1367" s="66" t="s">
        <v>17854</v>
      </c>
      <c r="F1367" s="66" t="s">
        <v>18834</v>
      </c>
      <c r="G1367" s="45"/>
      <c r="H1367" s="45"/>
      <c r="I1367" s="45"/>
      <c r="J1367" s="45"/>
    </row>
    <row r="1368" spans="1:10" ht="14.1" customHeight="1" thickBot="1" x14ac:dyDescent="0.25">
      <c r="A1368" s="93" t="s">
        <v>14828</v>
      </c>
      <c r="B1368" s="67" t="s">
        <v>8529</v>
      </c>
      <c r="C1368" s="76">
        <v>44761</v>
      </c>
      <c r="D1368" s="93" t="s">
        <v>9386</v>
      </c>
      <c r="E1368" s="67" t="s">
        <v>13094</v>
      </c>
      <c r="F1368" s="81" t="s">
        <v>3081</v>
      </c>
      <c r="G1368" s="45"/>
      <c r="H1368" s="45"/>
      <c r="I1368" s="45"/>
      <c r="J1368" s="45"/>
    </row>
    <row r="1369" spans="1:10" ht="14.1" customHeight="1" thickBot="1" x14ac:dyDescent="0.25">
      <c r="A1369" s="94"/>
      <c r="B1369" s="67" t="s">
        <v>1786</v>
      </c>
      <c r="C1369" s="87">
        <f>IF(C1368="","",IF(AND(MONTH(C1368)&gt;=1,MONTH(C1368)&lt;=3),1,IF(AND(MONTH(C1368)&gt;=4,MONTH(C1368)&lt;=6),2,IF(AND(MONTH(C1368)&gt;=7,MONTH(C1368)&lt;=9),3,4))))</f>
        <v>3</v>
      </c>
      <c r="D1369" s="94"/>
      <c r="E1369" s="67" t="s">
        <v>2418</v>
      </c>
      <c r="F1369" s="81" t="s">
        <v>11112</v>
      </c>
      <c r="G1369" s="45"/>
      <c r="H1369" s="45"/>
      <c r="I1369" s="45"/>
      <c r="J1369" s="45"/>
    </row>
    <row r="1370" spans="1:10" ht="14.1" customHeight="1" thickBot="1" x14ac:dyDescent="0.25">
      <c r="A1370" s="94"/>
      <c r="B1370" s="67" t="s">
        <v>12943</v>
      </c>
      <c r="C1370" s="76">
        <v>44768</v>
      </c>
      <c r="D1370" s="94"/>
      <c r="E1370" s="67" t="s">
        <v>3074</v>
      </c>
      <c r="F1370" s="81" t="s">
        <v>11112</v>
      </c>
      <c r="G1370" s="45"/>
      <c r="H1370" s="45"/>
      <c r="I1370" s="45"/>
      <c r="J1370" s="45"/>
    </row>
    <row r="1371" spans="1:10" ht="14.1" customHeight="1" thickBot="1" x14ac:dyDescent="0.25">
      <c r="A1371" s="94"/>
      <c r="B1371" s="67" t="s">
        <v>1786</v>
      </c>
      <c r="C1371" s="87">
        <f>IF(C1370="","",IF(AND(MONTH(C1370)&gt;=1,MONTH(C1370)&lt;=3),1,IF(AND(MONTH(C1370)&gt;=4,MONTH(C1370)&lt;=6),2,IF(AND(MONTH(C1370)&gt;=7,MONTH(C1370)&lt;=9),3,4))))</f>
        <v>3</v>
      </c>
      <c r="D1371" s="94"/>
      <c r="E1371" s="67" t="s">
        <v>13193</v>
      </c>
      <c r="F1371" s="81" t="s">
        <v>11112</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15735</v>
      </c>
      <c r="B1373" s="72" t="s">
        <v>16146</v>
      </c>
      <c r="C1373" s="72" t="s">
        <v>15641</v>
      </c>
      <c r="D1373" s="72" t="s">
        <v>15251</v>
      </c>
      <c r="E1373" s="72" t="s">
        <v>6933</v>
      </c>
      <c r="F1373" s="72" t="s">
        <v>15280</v>
      </c>
      <c r="G1373" s="45"/>
      <c r="H1373" s="45"/>
      <c r="I1373" s="45"/>
      <c r="J1373" s="45"/>
    </row>
    <row r="1374" spans="1:10" ht="13.5" customHeight="1" x14ac:dyDescent="0.2">
      <c r="A1374" s="82">
        <v>82111804</v>
      </c>
      <c r="B1374" s="69" t="str">
        <f ca="1">IFERROR(INDEX(UNSPSCDes,MATCH(INDIRECT(ADDRESS(ROW(),COLUMN()-1,4)),UNSPSCCode,0)),"")</f>
        <v>Servicios de traducción escrita</v>
      </c>
      <c r="C1374" s="82" t="s">
        <v>1449</v>
      </c>
      <c r="D1374" s="82">
        <v>1</v>
      </c>
      <c r="E1374" s="71">
        <v>50000</v>
      </c>
      <c r="F1374" s="70">
        <f ca="1">INDIRECT(ADDRESS(ROW(),COLUMN()-2,4))*INDIRECT(ADDRESS(ROW(),COLUMN()-1,4))</f>
        <v>50000</v>
      </c>
      <c r="G1374" s="45"/>
      <c r="H1374" s="45"/>
      <c r="I1374" s="45"/>
      <c r="J1374" s="45"/>
    </row>
    <row r="1375" spans="1:10" ht="14.1" customHeight="1" x14ac:dyDescent="0.2">
      <c r="A1375" s="45"/>
      <c r="B1375" s="45"/>
      <c r="C1375" s="45"/>
      <c r="D1375" s="45"/>
      <c r="E1375" s="73" t="s">
        <v>12551</v>
      </c>
      <c r="F1375" s="74">
        <f ca="1">SUM(Table379[MONTO TOTAL ESTIMADO])</f>
        <v>50000</v>
      </c>
      <c r="G1375" s="45"/>
      <c r="H1375" s="45" t="str">
        <f>C1367</f>
        <v>Servicios</v>
      </c>
      <c r="I1375" s="45" t="str">
        <f>E1367</f>
        <v>No</v>
      </c>
      <c r="J1375" s="45" t="str">
        <f>D1367</f>
        <v>Compras por debajo del Umbral</v>
      </c>
    </row>
    <row r="1376" spans="1:10" ht="14.1" customHeight="1" thickBot="1" x14ac:dyDescent="0.3"/>
    <row r="1377" spans="1:10" ht="33.75" customHeight="1" thickBot="1" x14ac:dyDescent="0.25">
      <c r="A1377" s="64" t="s">
        <v>16382</v>
      </c>
      <c r="B1377" s="64" t="s">
        <v>161</v>
      </c>
      <c r="C1377" s="64" t="s">
        <v>11725</v>
      </c>
      <c r="D1377" s="64" t="s">
        <v>14378</v>
      </c>
      <c r="E1377" s="64" t="s">
        <v>10962</v>
      </c>
      <c r="F1377" s="64" t="s">
        <v>11095</v>
      </c>
      <c r="G1377" s="45"/>
      <c r="H1377" s="45"/>
      <c r="I1377" s="45"/>
      <c r="J1377" s="45"/>
    </row>
    <row r="1378" spans="1:10" ht="14.1" customHeight="1" thickBot="1" x14ac:dyDescent="0.25">
      <c r="A1378" s="66" t="s">
        <v>18873</v>
      </c>
      <c r="B1378" s="66" t="s">
        <v>18874</v>
      </c>
      <c r="C1378" s="66" t="s">
        <v>6799</v>
      </c>
      <c r="D1378" s="66" t="s">
        <v>10171</v>
      </c>
      <c r="E1378" s="66" t="s">
        <v>17854</v>
      </c>
      <c r="F1378" s="66" t="s">
        <v>18834</v>
      </c>
      <c r="G1378" s="45"/>
      <c r="H1378" s="45"/>
      <c r="I1378" s="45"/>
      <c r="J1378" s="45"/>
    </row>
    <row r="1379" spans="1:10" ht="14.1" customHeight="1" thickBot="1" x14ac:dyDescent="0.25">
      <c r="A1379" s="93" t="s">
        <v>14828</v>
      </c>
      <c r="B1379" s="67" t="s">
        <v>8529</v>
      </c>
      <c r="C1379" s="76">
        <v>44852</v>
      </c>
      <c r="D1379" s="93" t="s">
        <v>9386</v>
      </c>
      <c r="E1379" s="67" t="s">
        <v>13094</v>
      </c>
      <c r="F1379" s="81" t="s">
        <v>3081</v>
      </c>
      <c r="G1379" s="45"/>
      <c r="H1379" s="45"/>
      <c r="I1379" s="45"/>
      <c r="J1379" s="45"/>
    </row>
    <row r="1380" spans="1:10" ht="14.1" customHeight="1" thickBot="1" x14ac:dyDescent="0.25">
      <c r="A1380" s="94"/>
      <c r="B1380" s="67" t="s">
        <v>1786</v>
      </c>
      <c r="C1380" s="87">
        <f>IF(C1379="","",IF(AND(MONTH(C1379)&gt;=1,MONTH(C1379)&lt;=3),1,IF(AND(MONTH(C1379)&gt;=4,MONTH(C1379)&lt;=6),2,IF(AND(MONTH(C1379)&gt;=7,MONTH(C1379)&lt;=9),3,4))))</f>
        <v>4</v>
      </c>
      <c r="D1380" s="94"/>
      <c r="E1380" s="67" t="s">
        <v>2418</v>
      </c>
      <c r="F1380" s="81" t="s">
        <v>11112</v>
      </c>
      <c r="G1380" s="45"/>
      <c r="H1380" s="45"/>
      <c r="I1380" s="45"/>
      <c r="J1380" s="45"/>
    </row>
    <row r="1381" spans="1:10" ht="14.1" customHeight="1" thickBot="1" x14ac:dyDescent="0.25">
      <c r="A1381" s="94"/>
      <c r="B1381" s="67" t="s">
        <v>12943</v>
      </c>
      <c r="C1381" s="76">
        <v>44859</v>
      </c>
      <c r="D1381" s="94"/>
      <c r="E1381" s="67" t="s">
        <v>3074</v>
      </c>
      <c r="F1381" s="81" t="s">
        <v>11112</v>
      </c>
      <c r="G1381" s="45"/>
      <c r="H1381" s="45"/>
      <c r="I1381" s="45"/>
      <c r="J1381" s="45"/>
    </row>
    <row r="1382" spans="1:10" ht="14.1" customHeight="1" thickBot="1" x14ac:dyDescent="0.25">
      <c r="A1382" s="94"/>
      <c r="B1382" s="67" t="s">
        <v>1786</v>
      </c>
      <c r="C1382" s="87">
        <f>IF(C1381="","",IF(AND(MONTH(C1381)&gt;=1,MONTH(C1381)&lt;=3),1,IF(AND(MONTH(C1381)&gt;=4,MONTH(C1381)&lt;=6),2,IF(AND(MONTH(C1381)&gt;=7,MONTH(C1381)&lt;=9),3,4))))</f>
        <v>4</v>
      </c>
      <c r="D1382" s="94"/>
      <c r="E1382" s="67" t="s">
        <v>13193</v>
      </c>
      <c r="F1382" s="81" t="s">
        <v>11112</v>
      </c>
      <c r="G1382" s="45"/>
      <c r="H1382" s="45"/>
      <c r="I1382" s="45"/>
      <c r="J1382" s="45"/>
    </row>
    <row r="1383" spans="1:10" ht="14.1" customHeight="1" thickBot="1" x14ac:dyDescent="0.25">
      <c r="A1383" s="45"/>
      <c r="B1383" s="45"/>
      <c r="C1383" s="45"/>
      <c r="D1383" s="45"/>
      <c r="E1383" s="45"/>
      <c r="F1383" s="45"/>
      <c r="G1383" s="45"/>
      <c r="H1383" s="45"/>
      <c r="I1383" s="45"/>
      <c r="J1383" s="45"/>
    </row>
    <row r="1384" spans="1:10" ht="14.1" customHeight="1" thickBot="1" x14ac:dyDescent="0.25">
      <c r="A1384" s="72" t="s">
        <v>15735</v>
      </c>
      <c r="B1384" s="72" t="s">
        <v>16146</v>
      </c>
      <c r="C1384" s="72" t="s">
        <v>15641</v>
      </c>
      <c r="D1384" s="72" t="s">
        <v>15251</v>
      </c>
      <c r="E1384" s="72" t="s">
        <v>6933</v>
      </c>
      <c r="F1384" s="72" t="s">
        <v>15280</v>
      </c>
      <c r="G1384" s="45"/>
      <c r="H1384" s="45"/>
      <c r="I1384" s="45"/>
      <c r="J1384" s="45"/>
    </row>
    <row r="1385" spans="1:10" ht="13.5" customHeight="1" x14ac:dyDescent="0.2">
      <c r="A1385" s="82">
        <v>82111804</v>
      </c>
      <c r="B1385" s="69" t="str">
        <f ca="1">IFERROR(INDEX(UNSPSCDes,MATCH(INDIRECT(ADDRESS(ROW(),COLUMN()-1,4)),UNSPSCCode,0)),"")</f>
        <v>Servicios de traducción escrita</v>
      </c>
      <c r="C1385" s="82" t="s">
        <v>1449</v>
      </c>
      <c r="D1385" s="82">
        <v>1</v>
      </c>
      <c r="E1385" s="71">
        <v>45000</v>
      </c>
      <c r="F1385" s="70">
        <f ca="1">INDIRECT(ADDRESS(ROW(),COLUMN()-2,4))*INDIRECT(ADDRESS(ROW(),COLUMN()-1,4))</f>
        <v>45000</v>
      </c>
      <c r="G1385" s="45"/>
      <c r="H1385" s="45"/>
      <c r="I1385" s="45"/>
      <c r="J1385" s="45"/>
    </row>
    <row r="1386" spans="1:10" ht="14.1" customHeight="1" x14ac:dyDescent="0.2">
      <c r="A1386" s="45"/>
      <c r="B1386" s="45"/>
      <c r="C1386" s="45"/>
      <c r="D1386" s="45"/>
      <c r="E1386" s="73" t="s">
        <v>12551</v>
      </c>
      <c r="F1386" s="74">
        <f ca="1">SUM(Table380[MONTO TOTAL ESTIMADO])</f>
        <v>45000</v>
      </c>
      <c r="G1386" s="45"/>
      <c r="H1386" s="45" t="str">
        <f>C1378</f>
        <v>Servicios</v>
      </c>
      <c r="I1386" s="45" t="str">
        <f>E1378</f>
        <v>No</v>
      </c>
      <c r="J1386" s="45" t="str">
        <f>D1378</f>
        <v>Compras por debajo del Umbral</v>
      </c>
    </row>
    <row r="1387" spans="1:10" ht="14.1" customHeight="1" thickBot="1" x14ac:dyDescent="0.3"/>
    <row r="1388" spans="1:10" ht="33.75" customHeight="1" thickBot="1" x14ac:dyDescent="0.25">
      <c r="A1388" s="64" t="s">
        <v>16382</v>
      </c>
      <c r="B1388" s="64" t="s">
        <v>161</v>
      </c>
      <c r="C1388" s="64" t="s">
        <v>11725</v>
      </c>
      <c r="D1388" s="64" t="s">
        <v>14378</v>
      </c>
      <c r="E1388" s="64" t="s">
        <v>10962</v>
      </c>
      <c r="F1388" s="64" t="s">
        <v>11095</v>
      </c>
      <c r="G1388" s="45"/>
      <c r="H1388" s="45"/>
      <c r="I1388" s="45"/>
      <c r="J1388" s="45"/>
    </row>
    <row r="1389" spans="1:10" ht="13.5" customHeight="1" thickBot="1" x14ac:dyDescent="0.25">
      <c r="A1389" s="66" t="s">
        <v>18880</v>
      </c>
      <c r="B1389" s="66" t="s">
        <v>18875</v>
      </c>
      <c r="C1389" s="66" t="s">
        <v>6799</v>
      </c>
      <c r="D1389" s="66" t="s">
        <v>10171</v>
      </c>
      <c r="E1389" s="66" t="s">
        <v>17854</v>
      </c>
      <c r="F1389" s="66" t="s">
        <v>18834</v>
      </c>
      <c r="G1389" s="45"/>
      <c r="H1389" s="45"/>
      <c r="I1389" s="45"/>
      <c r="J1389" s="45"/>
    </row>
    <row r="1390" spans="1:10" ht="14.1" customHeight="1" thickBot="1" x14ac:dyDescent="0.25">
      <c r="A1390" s="93" t="s">
        <v>14828</v>
      </c>
      <c r="B1390" s="67" t="s">
        <v>8529</v>
      </c>
      <c r="C1390" s="76">
        <v>44608</v>
      </c>
      <c r="D1390" s="93" t="s">
        <v>9386</v>
      </c>
      <c r="E1390" s="67" t="s">
        <v>13094</v>
      </c>
      <c r="F1390" s="81" t="s">
        <v>3081</v>
      </c>
      <c r="G1390" s="45"/>
      <c r="H1390" s="45"/>
      <c r="I1390" s="45"/>
      <c r="J1390" s="45"/>
    </row>
    <row r="1391" spans="1:10" ht="14.1" customHeight="1" thickBot="1" x14ac:dyDescent="0.25">
      <c r="A1391" s="94"/>
      <c r="B1391" s="67" t="s">
        <v>1786</v>
      </c>
      <c r="C1391" s="87">
        <f>IF(C1390="","",IF(AND(MONTH(C1390)&gt;=1,MONTH(C1390)&lt;=3),1,IF(AND(MONTH(C1390)&gt;=4,MONTH(C1390)&lt;=6),2,IF(AND(MONTH(C1390)&gt;=7,MONTH(C1390)&lt;=9),3,4))))</f>
        <v>1</v>
      </c>
      <c r="D1391" s="94"/>
      <c r="E1391" s="67" t="s">
        <v>2418</v>
      </c>
      <c r="F1391" s="81" t="s">
        <v>11112</v>
      </c>
      <c r="G1391" s="45"/>
      <c r="H1391" s="45"/>
      <c r="I1391" s="45"/>
      <c r="J1391" s="45"/>
    </row>
    <row r="1392" spans="1:10" ht="14.1" customHeight="1" thickBot="1" x14ac:dyDescent="0.25">
      <c r="A1392" s="94"/>
      <c r="B1392" s="67" t="s">
        <v>12943</v>
      </c>
      <c r="C1392" s="76">
        <v>44615</v>
      </c>
      <c r="D1392" s="94"/>
      <c r="E1392" s="67" t="s">
        <v>3074</v>
      </c>
      <c r="F1392" s="81" t="s">
        <v>11112</v>
      </c>
      <c r="G1392" s="45"/>
      <c r="H1392" s="45"/>
      <c r="I1392" s="45"/>
      <c r="J1392" s="45"/>
    </row>
    <row r="1393" spans="1:10" ht="14.1" customHeight="1" thickBot="1" x14ac:dyDescent="0.25">
      <c r="A1393" s="94"/>
      <c r="B1393" s="67" t="s">
        <v>1786</v>
      </c>
      <c r="C1393" s="87">
        <f>IF(C1392="","",IF(AND(MONTH(C1392)&gt;=1,MONTH(C1392)&lt;=3),1,IF(AND(MONTH(C1392)&gt;=4,MONTH(C1392)&lt;=6),2,IF(AND(MONTH(C1392)&gt;=7,MONTH(C1392)&lt;=9),3,4))))</f>
        <v>1</v>
      </c>
      <c r="D1393" s="94"/>
      <c r="E1393" s="67" t="s">
        <v>13193</v>
      </c>
      <c r="F1393" s="81" t="s">
        <v>11112</v>
      </c>
      <c r="G1393" s="45"/>
      <c r="H1393" s="45"/>
      <c r="I1393" s="45"/>
      <c r="J1393" s="45"/>
    </row>
    <row r="1394" spans="1:10" ht="14.1" customHeight="1" thickBot="1" x14ac:dyDescent="0.25">
      <c r="A1394" s="45"/>
      <c r="B1394" s="45"/>
      <c r="C1394" s="45"/>
      <c r="D1394" s="45"/>
      <c r="E1394" s="45"/>
      <c r="F1394" s="45"/>
      <c r="G1394" s="45"/>
      <c r="H1394" s="45"/>
      <c r="I1394" s="45"/>
      <c r="J1394" s="45"/>
    </row>
    <row r="1395" spans="1:10" ht="14.1" customHeight="1" thickBot="1" x14ac:dyDescent="0.25">
      <c r="A1395" s="72" t="s">
        <v>15735</v>
      </c>
      <c r="B1395" s="72" t="s">
        <v>16146</v>
      </c>
      <c r="C1395" s="72" t="s">
        <v>15641</v>
      </c>
      <c r="D1395" s="72" t="s">
        <v>15251</v>
      </c>
      <c r="E1395" s="72" t="s">
        <v>6933</v>
      </c>
      <c r="F1395" s="72" t="s">
        <v>15280</v>
      </c>
      <c r="G1395" s="45"/>
      <c r="H1395" s="45"/>
      <c r="I1395" s="45"/>
      <c r="J1395" s="45"/>
    </row>
    <row r="1396" spans="1:10" ht="13.5" customHeight="1" x14ac:dyDescent="0.2">
      <c r="A1396" s="82">
        <v>78111502</v>
      </c>
      <c r="B1396" s="69" t="str">
        <f ca="1">IFERROR(INDEX(UNSPSCDes,MATCH(INDIRECT(ADDRESS(ROW(),COLUMN()-1,4)),UNSPSCCode,0)),"")</f>
        <v>Viajes en aviones comerciales</v>
      </c>
      <c r="C1396" s="82" t="s">
        <v>1449</v>
      </c>
      <c r="D1396" s="82">
        <v>1</v>
      </c>
      <c r="E1396" s="71">
        <v>140000</v>
      </c>
      <c r="F1396" s="70">
        <f ca="1">INDIRECT(ADDRESS(ROW(),COLUMN()-2,4))*INDIRECT(ADDRESS(ROW(),COLUMN()-1,4))</f>
        <v>140000</v>
      </c>
      <c r="G1396" s="45"/>
      <c r="H1396" s="45"/>
      <c r="I1396" s="45"/>
      <c r="J1396" s="45"/>
    </row>
    <row r="1397" spans="1:10" ht="13.5" customHeight="1" x14ac:dyDescent="0.2">
      <c r="A1397" s="82">
        <v>84131517</v>
      </c>
      <c r="B1397" s="69" t="str">
        <f ca="1">IFERROR(INDEX(UNSPSCDes,MATCH(INDIRECT(ADDRESS(ROW(),COLUMN()-1,4)),UNSPSCCode,0)),"")</f>
        <v>Seguro de viaje</v>
      </c>
      <c r="C1397" s="82" t="s">
        <v>1449</v>
      </c>
      <c r="D1397" s="82">
        <v>1</v>
      </c>
      <c r="E1397" s="71">
        <v>10000</v>
      </c>
      <c r="F1397" s="70">
        <f ca="1">INDIRECT(ADDRESS(ROW(),COLUMN()-2,4))*INDIRECT(ADDRESS(ROW(),COLUMN()-1,4))</f>
        <v>10000</v>
      </c>
      <c r="G1397" s="45"/>
      <c r="H1397" s="45"/>
      <c r="I1397" s="45"/>
      <c r="J1397" s="45"/>
    </row>
    <row r="1398" spans="1:10" ht="14.1" customHeight="1" x14ac:dyDescent="0.2">
      <c r="A1398" s="45"/>
      <c r="B1398" s="45"/>
      <c r="C1398" s="45"/>
      <c r="D1398" s="45"/>
      <c r="E1398" s="73" t="s">
        <v>12551</v>
      </c>
      <c r="F1398" s="74">
        <f ca="1">SUM(Table381[MONTO TOTAL ESTIMADO])</f>
        <v>150000</v>
      </c>
      <c r="G1398" s="45"/>
      <c r="H1398" s="45" t="str">
        <f>C1389</f>
        <v>Servicios</v>
      </c>
      <c r="I1398" s="45" t="str">
        <f>E1389</f>
        <v>No</v>
      </c>
      <c r="J1398" s="45" t="str">
        <f>D1389</f>
        <v>Compras por debajo del Umbral</v>
      </c>
    </row>
    <row r="1399" spans="1:10" ht="14.1" customHeight="1" thickBot="1" x14ac:dyDescent="0.3"/>
    <row r="1400" spans="1:10" ht="33.75" customHeight="1" thickBot="1" x14ac:dyDescent="0.25">
      <c r="A1400" s="64" t="s">
        <v>16382</v>
      </c>
      <c r="B1400" s="64" t="s">
        <v>161</v>
      </c>
      <c r="C1400" s="64" t="s">
        <v>11725</v>
      </c>
      <c r="D1400" s="64" t="s">
        <v>14378</v>
      </c>
      <c r="E1400" s="64" t="s">
        <v>10962</v>
      </c>
      <c r="F1400" s="64" t="s">
        <v>11095</v>
      </c>
      <c r="G1400" s="45"/>
      <c r="H1400" s="45"/>
      <c r="I1400" s="45"/>
      <c r="J1400" s="45"/>
    </row>
    <row r="1401" spans="1:10" ht="13.5" customHeight="1" thickBot="1" x14ac:dyDescent="0.25">
      <c r="A1401" s="66" t="s">
        <v>18880</v>
      </c>
      <c r="B1401" s="66" t="s">
        <v>18875</v>
      </c>
      <c r="C1401" s="66" t="s">
        <v>6799</v>
      </c>
      <c r="D1401" s="66" t="s">
        <v>10171</v>
      </c>
      <c r="E1401" s="66" t="s">
        <v>17854</v>
      </c>
      <c r="F1401" s="66" t="s">
        <v>18834</v>
      </c>
      <c r="G1401" s="45"/>
      <c r="H1401" s="45"/>
      <c r="I1401" s="45"/>
      <c r="J1401" s="45"/>
    </row>
    <row r="1402" spans="1:10" ht="14.1" customHeight="1" thickBot="1" x14ac:dyDescent="0.25">
      <c r="A1402" s="93" t="s">
        <v>14828</v>
      </c>
      <c r="B1402" s="67" t="s">
        <v>8529</v>
      </c>
      <c r="C1402" s="76">
        <v>44698</v>
      </c>
      <c r="D1402" s="93" t="s">
        <v>9386</v>
      </c>
      <c r="E1402" s="67" t="s">
        <v>13094</v>
      </c>
      <c r="F1402" s="81" t="s">
        <v>3081</v>
      </c>
      <c r="G1402" s="45"/>
      <c r="H1402" s="45"/>
      <c r="I1402" s="45"/>
      <c r="J1402" s="45"/>
    </row>
    <row r="1403" spans="1:10" ht="14.1" customHeight="1" thickBot="1" x14ac:dyDescent="0.25">
      <c r="A1403" s="94"/>
      <c r="B1403" s="67" t="s">
        <v>1786</v>
      </c>
      <c r="C1403" s="87">
        <f>IF(C1402="","",IF(AND(MONTH(C1402)&gt;=1,MONTH(C1402)&lt;=3),1,IF(AND(MONTH(C1402)&gt;=4,MONTH(C1402)&lt;=6),2,IF(AND(MONTH(C1402)&gt;=7,MONTH(C1402)&lt;=9),3,4))))</f>
        <v>2</v>
      </c>
      <c r="D1403" s="94"/>
      <c r="E1403" s="67" t="s">
        <v>2418</v>
      </c>
      <c r="F1403" s="81" t="s">
        <v>11112</v>
      </c>
      <c r="G1403" s="45"/>
      <c r="H1403" s="45"/>
      <c r="I1403" s="45"/>
      <c r="J1403" s="45"/>
    </row>
    <row r="1404" spans="1:10" ht="14.1" customHeight="1" thickBot="1" x14ac:dyDescent="0.25">
      <c r="A1404" s="94"/>
      <c r="B1404" s="67" t="s">
        <v>12943</v>
      </c>
      <c r="C1404" s="76">
        <v>44705</v>
      </c>
      <c r="D1404" s="94"/>
      <c r="E1404" s="67" t="s">
        <v>3074</v>
      </c>
      <c r="F1404" s="81" t="s">
        <v>11112</v>
      </c>
      <c r="G1404" s="45"/>
      <c r="H1404" s="45"/>
      <c r="I1404" s="45"/>
      <c r="J1404" s="45"/>
    </row>
    <row r="1405" spans="1:10" ht="14.1" customHeight="1" thickBot="1" x14ac:dyDescent="0.25">
      <c r="A1405" s="94"/>
      <c r="B1405" s="67" t="s">
        <v>1786</v>
      </c>
      <c r="C1405" s="87">
        <f>IF(C1404="","",IF(AND(MONTH(C1404)&gt;=1,MONTH(C1404)&lt;=3),1,IF(AND(MONTH(C1404)&gt;=4,MONTH(C1404)&lt;=6),2,IF(AND(MONTH(C1404)&gt;=7,MONTH(C1404)&lt;=9),3,4))))</f>
        <v>2</v>
      </c>
      <c r="D1405" s="94"/>
      <c r="E1405" s="67" t="s">
        <v>13193</v>
      </c>
      <c r="F1405" s="81" t="s">
        <v>11112</v>
      </c>
      <c r="G1405" s="45"/>
      <c r="H1405" s="45"/>
      <c r="I1405" s="45"/>
      <c r="J1405" s="45"/>
    </row>
    <row r="1406" spans="1:10" ht="14.1" customHeight="1" thickBot="1" x14ac:dyDescent="0.25">
      <c r="A1406" s="45"/>
      <c r="B1406" s="45"/>
      <c r="C1406" s="45"/>
      <c r="D1406" s="45"/>
      <c r="E1406" s="45"/>
      <c r="F1406" s="45"/>
      <c r="G1406" s="45"/>
      <c r="H1406" s="45"/>
      <c r="I1406" s="45"/>
      <c r="J1406" s="45"/>
    </row>
    <row r="1407" spans="1:10" ht="14.1" customHeight="1" thickBot="1" x14ac:dyDescent="0.25">
      <c r="A1407" s="72" t="s">
        <v>15735</v>
      </c>
      <c r="B1407" s="72" t="s">
        <v>16146</v>
      </c>
      <c r="C1407" s="72" t="s">
        <v>15641</v>
      </c>
      <c r="D1407" s="72" t="s">
        <v>15251</v>
      </c>
      <c r="E1407" s="72" t="s">
        <v>6933</v>
      </c>
      <c r="F1407" s="72" t="s">
        <v>15280</v>
      </c>
      <c r="G1407" s="45"/>
      <c r="H1407" s="45"/>
      <c r="I1407" s="45"/>
      <c r="J1407" s="45"/>
    </row>
    <row r="1408" spans="1:10" ht="14.1" customHeight="1" x14ac:dyDescent="0.2">
      <c r="A1408" s="82">
        <v>78111502</v>
      </c>
      <c r="B1408" s="69" t="str">
        <f ca="1">IFERROR(INDEX(UNSPSCDes,MATCH(INDIRECT(ADDRESS(ROW(),COLUMN()-1,4)),UNSPSCCode,0)),"")</f>
        <v>Viajes en aviones comerciales</v>
      </c>
      <c r="C1408" s="82" t="s">
        <v>1449</v>
      </c>
      <c r="D1408" s="82">
        <v>1</v>
      </c>
      <c r="E1408" s="71">
        <v>140000</v>
      </c>
      <c r="F1408" s="70">
        <f ca="1">INDIRECT(ADDRESS(ROW(),COLUMN()-2,4))*INDIRECT(ADDRESS(ROW(),COLUMN()-1,4))</f>
        <v>140000</v>
      </c>
      <c r="G1408" s="45"/>
      <c r="H1408" s="45"/>
      <c r="I1408" s="45"/>
      <c r="J1408" s="45"/>
    </row>
    <row r="1409" spans="1:10" ht="13.5" customHeight="1" x14ac:dyDescent="0.2">
      <c r="A1409" s="82">
        <v>84131517</v>
      </c>
      <c r="B1409" s="69" t="str">
        <f ca="1">IFERROR(INDEX(UNSPSCDes,MATCH(INDIRECT(ADDRESS(ROW(),COLUMN()-1,4)),UNSPSCCode,0)),"")</f>
        <v>Seguro de viaje</v>
      </c>
      <c r="C1409" s="82" t="s">
        <v>1449</v>
      </c>
      <c r="D1409" s="82">
        <v>1</v>
      </c>
      <c r="E1409" s="71">
        <v>10000</v>
      </c>
      <c r="F1409" s="70">
        <f ca="1">INDIRECT(ADDRESS(ROW(),COLUMN()-2,4))*INDIRECT(ADDRESS(ROW(),COLUMN()-1,4))</f>
        <v>10000</v>
      </c>
      <c r="G1409" s="45"/>
      <c r="H1409" s="45"/>
      <c r="I1409" s="45"/>
      <c r="J1409" s="45"/>
    </row>
    <row r="1410" spans="1:10" ht="14.1" customHeight="1" x14ac:dyDescent="0.2">
      <c r="A1410" s="45"/>
      <c r="B1410" s="45"/>
      <c r="C1410" s="45"/>
      <c r="D1410" s="45"/>
      <c r="E1410" s="73" t="s">
        <v>12551</v>
      </c>
      <c r="F1410" s="74">
        <f ca="1">SUM(Table382[MONTO TOTAL ESTIMADO])</f>
        <v>150000</v>
      </c>
      <c r="G1410" s="45"/>
      <c r="H1410" s="45" t="str">
        <f>C1401</f>
        <v>Servicios</v>
      </c>
      <c r="I1410" s="45" t="str">
        <f>E1401</f>
        <v>No</v>
      </c>
      <c r="J1410" s="45" t="str">
        <f>D1401</f>
        <v>Compras por debajo del Umbral</v>
      </c>
    </row>
    <row r="1411" spans="1:10" ht="14.1" customHeight="1" thickBot="1" x14ac:dyDescent="0.3"/>
    <row r="1412" spans="1:10" ht="33.75" customHeight="1" thickBot="1" x14ac:dyDescent="0.25">
      <c r="A1412" s="64" t="s">
        <v>16382</v>
      </c>
      <c r="B1412" s="64" t="s">
        <v>161</v>
      </c>
      <c r="C1412" s="64" t="s">
        <v>11725</v>
      </c>
      <c r="D1412" s="64" t="s">
        <v>14378</v>
      </c>
      <c r="E1412" s="64" t="s">
        <v>10962</v>
      </c>
      <c r="F1412" s="64" t="s">
        <v>11095</v>
      </c>
      <c r="G1412" s="45"/>
      <c r="H1412" s="45"/>
      <c r="I1412" s="45"/>
      <c r="J1412" s="45"/>
    </row>
    <row r="1413" spans="1:10" ht="13.5" customHeight="1" thickBot="1" x14ac:dyDescent="0.25">
      <c r="A1413" s="66" t="s">
        <v>18880</v>
      </c>
      <c r="B1413" s="66" t="s">
        <v>18875</v>
      </c>
      <c r="C1413" s="66" t="s">
        <v>6799</v>
      </c>
      <c r="D1413" s="66" t="s">
        <v>10171</v>
      </c>
      <c r="E1413" s="66" t="s">
        <v>17854</v>
      </c>
      <c r="F1413" s="66" t="s">
        <v>18834</v>
      </c>
      <c r="G1413" s="45"/>
      <c r="H1413" s="45"/>
      <c r="I1413" s="45"/>
      <c r="J1413" s="45"/>
    </row>
    <row r="1414" spans="1:10" ht="14.1" customHeight="1" thickBot="1" x14ac:dyDescent="0.25">
      <c r="A1414" s="93" t="s">
        <v>14828</v>
      </c>
      <c r="B1414" s="67" t="s">
        <v>8529</v>
      </c>
      <c r="C1414" s="76">
        <v>44791</v>
      </c>
      <c r="D1414" s="93" t="s">
        <v>9386</v>
      </c>
      <c r="E1414" s="67" t="s">
        <v>13094</v>
      </c>
      <c r="F1414" s="81" t="s">
        <v>3081</v>
      </c>
      <c r="G1414" s="45"/>
      <c r="H1414" s="45"/>
      <c r="I1414" s="45"/>
      <c r="J1414" s="45"/>
    </row>
    <row r="1415" spans="1:10" ht="14.1" customHeight="1" thickBot="1" x14ac:dyDescent="0.25">
      <c r="A1415" s="94"/>
      <c r="B1415" s="67" t="s">
        <v>1786</v>
      </c>
      <c r="C1415" s="87">
        <f>IF(C1414="","",IF(AND(MONTH(C1414)&gt;=1,MONTH(C1414)&lt;=3),1,IF(AND(MONTH(C1414)&gt;=4,MONTH(C1414)&lt;=6),2,IF(AND(MONTH(C1414)&gt;=7,MONTH(C1414)&lt;=9),3,4))))</f>
        <v>3</v>
      </c>
      <c r="D1415" s="94"/>
      <c r="E1415" s="67" t="s">
        <v>2418</v>
      </c>
      <c r="F1415" s="81" t="s">
        <v>11112</v>
      </c>
      <c r="G1415" s="45"/>
      <c r="H1415" s="45"/>
      <c r="I1415" s="45"/>
      <c r="J1415" s="45"/>
    </row>
    <row r="1416" spans="1:10" ht="14.1" customHeight="1" thickBot="1" x14ac:dyDescent="0.25">
      <c r="A1416" s="94"/>
      <c r="B1416" s="67" t="s">
        <v>12943</v>
      </c>
      <c r="C1416" s="76">
        <v>44798</v>
      </c>
      <c r="D1416" s="94"/>
      <c r="E1416" s="67" t="s">
        <v>3074</v>
      </c>
      <c r="F1416" s="81" t="s">
        <v>11112</v>
      </c>
      <c r="G1416" s="45"/>
      <c r="H1416" s="45"/>
      <c r="I1416" s="45"/>
      <c r="J1416" s="45"/>
    </row>
    <row r="1417" spans="1:10" ht="14.1" customHeight="1" thickBot="1" x14ac:dyDescent="0.25">
      <c r="A1417" s="94"/>
      <c r="B1417" s="67" t="s">
        <v>1786</v>
      </c>
      <c r="C1417" s="87">
        <f>IF(C1416="","",IF(AND(MONTH(C1416)&gt;=1,MONTH(C1416)&lt;=3),1,IF(AND(MONTH(C1416)&gt;=4,MONTH(C1416)&lt;=6),2,IF(AND(MONTH(C1416)&gt;=7,MONTH(C1416)&lt;=9),3,4))))</f>
        <v>3</v>
      </c>
      <c r="D1417" s="94"/>
      <c r="E1417" s="67" t="s">
        <v>13193</v>
      </c>
      <c r="F1417" s="81" t="s">
        <v>11112</v>
      </c>
      <c r="G1417" s="45"/>
      <c r="H1417" s="45"/>
      <c r="I1417" s="45"/>
      <c r="J1417" s="45"/>
    </row>
    <row r="1418" spans="1:10" ht="14.1" customHeight="1" thickBot="1" x14ac:dyDescent="0.25">
      <c r="A1418" s="45"/>
      <c r="B1418" s="45"/>
      <c r="C1418" s="45"/>
      <c r="D1418" s="45"/>
      <c r="E1418" s="45"/>
      <c r="F1418" s="45"/>
      <c r="G1418" s="45"/>
      <c r="H1418" s="45"/>
      <c r="I1418" s="45"/>
      <c r="J1418" s="45"/>
    </row>
    <row r="1419" spans="1:10" ht="14.1" customHeight="1" thickBot="1" x14ac:dyDescent="0.25">
      <c r="A1419" s="72" t="s">
        <v>15735</v>
      </c>
      <c r="B1419" s="72" t="s">
        <v>16146</v>
      </c>
      <c r="C1419" s="72" t="s">
        <v>15641</v>
      </c>
      <c r="D1419" s="72" t="s">
        <v>15251</v>
      </c>
      <c r="E1419" s="72" t="s">
        <v>6933</v>
      </c>
      <c r="F1419" s="72" t="s">
        <v>15280</v>
      </c>
      <c r="G1419" s="45"/>
      <c r="H1419" s="45"/>
      <c r="I1419" s="45"/>
      <c r="J1419" s="45"/>
    </row>
    <row r="1420" spans="1:10" ht="14.1" customHeight="1" x14ac:dyDescent="0.2">
      <c r="A1420" s="82">
        <v>78111502</v>
      </c>
      <c r="B1420" s="69" t="str">
        <f ca="1">IFERROR(INDEX(UNSPSCDes,MATCH(INDIRECT(ADDRESS(ROW(),COLUMN()-1,4)),UNSPSCCode,0)),"")</f>
        <v>Viajes en aviones comerciales</v>
      </c>
      <c r="C1420" s="82" t="s">
        <v>1449</v>
      </c>
      <c r="D1420" s="82">
        <v>1</v>
      </c>
      <c r="E1420" s="71">
        <v>140000</v>
      </c>
      <c r="F1420" s="70">
        <f ca="1">INDIRECT(ADDRESS(ROW(),COLUMN()-2,4))*INDIRECT(ADDRESS(ROW(),COLUMN()-1,4))</f>
        <v>140000</v>
      </c>
      <c r="G1420" s="45"/>
      <c r="H1420" s="45"/>
      <c r="I1420" s="45"/>
      <c r="J1420" s="45"/>
    </row>
    <row r="1421" spans="1:10" ht="13.5" customHeight="1" x14ac:dyDescent="0.2">
      <c r="A1421" s="82">
        <v>84131517</v>
      </c>
      <c r="B1421" s="69" t="str">
        <f ca="1">IFERROR(INDEX(UNSPSCDes,MATCH(INDIRECT(ADDRESS(ROW(),COLUMN()-1,4)),UNSPSCCode,0)),"")</f>
        <v>Seguro de viaje</v>
      </c>
      <c r="C1421" s="82" t="s">
        <v>1449</v>
      </c>
      <c r="D1421" s="82">
        <v>1</v>
      </c>
      <c r="E1421" s="71">
        <v>10000</v>
      </c>
      <c r="F1421" s="70">
        <f ca="1">INDIRECT(ADDRESS(ROW(),COLUMN()-2,4))*INDIRECT(ADDRESS(ROW(),COLUMN()-1,4))</f>
        <v>10000</v>
      </c>
      <c r="G1421" s="45"/>
      <c r="H1421" s="45"/>
      <c r="I1421" s="45"/>
      <c r="J1421" s="45"/>
    </row>
    <row r="1422" spans="1:10" ht="13.5" customHeight="1" x14ac:dyDescent="0.2">
      <c r="A1422" s="82">
        <v>78111803</v>
      </c>
      <c r="B1422" s="69" t="str">
        <f ca="1">IFERROR(INDEX(UNSPSCDes,MATCH(INDIRECT(ADDRESS(ROW(),COLUMN()-1,4)),UNSPSCCode,0)),"")</f>
        <v>Servicios de buses contratados</v>
      </c>
      <c r="C1422" s="82" t="s">
        <v>1449</v>
      </c>
      <c r="D1422" s="82">
        <v>1</v>
      </c>
      <c r="E1422" s="71">
        <v>21000</v>
      </c>
      <c r="F1422" s="70">
        <f ca="1">INDIRECT(ADDRESS(ROW(),COLUMN()-2,4))*INDIRECT(ADDRESS(ROW(),COLUMN()-1,4))</f>
        <v>21000</v>
      </c>
      <c r="G1422" s="45"/>
      <c r="H1422" s="45"/>
      <c r="I1422" s="45"/>
      <c r="J1422" s="45"/>
    </row>
    <row r="1423" spans="1:10" ht="13.5" customHeight="1" x14ac:dyDescent="0.2">
      <c r="A1423" s="82">
        <v>78111803</v>
      </c>
      <c r="B1423" s="69" t="str">
        <f ca="1">IFERROR(INDEX(UNSPSCDes,MATCH(INDIRECT(ADDRESS(ROW(),COLUMN()-1,4)),UNSPSCCode,0)),"")</f>
        <v>Servicios de buses contratados</v>
      </c>
      <c r="C1423" s="82" t="s">
        <v>1449</v>
      </c>
      <c r="D1423" s="82">
        <v>1</v>
      </c>
      <c r="E1423" s="71">
        <v>36000</v>
      </c>
      <c r="F1423" s="70">
        <f ca="1">INDIRECT(ADDRESS(ROW(),COLUMN()-2,4))*INDIRECT(ADDRESS(ROW(),COLUMN()-1,4))</f>
        <v>36000</v>
      </c>
      <c r="G1423" s="45"/>
      <c r="H1423" s="45"/>
      <c r="I1423" s="45"/>
      <c r="J1423" s="45"/>
    </row>
    <row r="1424" spans="1:10" ht="14.1" customHeight="1" x14ac:dyDescent="0.2">
      <c r="A1424" s="45"/>
      <c r="B1424" s="45"/>
      <c r="C1424" s="45"/>
      <c r="D1424" s="45"/>
      <c r="E1424" s="73" t="s">
        <v>12551</v>
      </c>
      <c r="F1424" s="74">
        <f ca="1">SUM(Table383[MONTO TOTAL ESTIMADO])</f>
        <v>207000</v>
      </c>
      <c r="G1424" s="45"/>
      <c r="H1424" s="45" t="str">
        <f>C1413</f>
        <v>Servicios</v>
      </c>
      <c r="I1424" s="45" t="str">
        <f>E1413</f>
        <v>No</v>
      </c>
      <c r="J1424" s="45" t="str">
        <f>D1413</f>
        <v>Compras por debajo del Umbral</v>
      </c>
    </row>
    <row r="1425" spans="1:10" ht="14.1" customHeight="1" thickBot="1" x14ac:dyDescent="0.3"/>
    <row r="1426" spans="1:10" ht="33.75" customHeight="1" thickBot="1" x14ac:dyDescent="0.25">
      <c r="A1426" s="64" t="s">
        <v>16382</v>
      </c>
      <c r="B1426" s="64" t="s">
        <v>161</v>
      </c>
      <c r="C1426" s="64" t="s">
        <v>11725</v>
      </c>
      <c r="D1426" s="64" t="s">
        <v>14378</v>
      </c>
      <c r="E1426" s="64" t="s">
        <v>10962</v>
      </c>
      <c r="F1426" s="64" t="s">
        <v>11095</v>
      </c>
      <c r="G1426" s="45"/>
      <c r="H1426" s="45"/>
      <c r="I1426" s="45"/>
      <c r="J1426" s="45"/>
    </row>
    <row r="1427" spans="1:10" ht="13.5" customHeight="1" thickBot="1" x14ac:dyDescent="0.25">
      <c r="A1427" s="66" t="s">
        <v>18880</v>
      </c>
      <c r="B1427" s="66" t="s">
        <v>18875</v>
      </c>
      <c r="C1427" s="66" t="s">
        <v>6799</v>
      </c>
      <c r="D1427" s="66" t="s">
        <v>10171</v>
      </c>
      <c r="E1427" s="66" t="s">
        <v>17854</v>
      </c>
      <c r="F1427" s="66" t="s">
        <v>18834</v>
      </c>
      <c r="G1427" s="45"/>
      <c r="H1427" s="45"/>
      <c r="I1427" s="45"/>
      <c r="J1427" s="45"/>
    </row>
    <row r="1428" spans="1:10" ht="14.1" customHeight="1" thickBot="1" x14ac:dyDescent="0.25">
      <c r="A1428" s="93" t="s">
        <v>14828</v>
      </c>
      <c r="B1428" s="67" t="s">
        <v>8529</v>
      </c>
      <c r="C1428" s="76">
        <v>44883</v>
      </c>
      <c r="D1428" s="93" t="s">
        <v>9386</v>
      </c>
      <c r="E1428" s="67" t="s">
        <v>13094</v>
      </c>
      <c r="F1428" s="81" t="s">
        <v>3081</v>
      </c>
      <c r="G1428" s="45"/>
      <c r="H1428" s="45"/>
      <c r="I1428" s="45"/>
      <c r="J1428" s="45"/>
    </row>
    <row r="1429" spans="1:10" ht="14.1" customHeight="1" thickBot="1" x14ac:dyDescent="0.25">
      <c r="A1429" s="94"/>
      <c r="B1429" s="67" t="s">
        <v>1786</v>
      </c>
      <c r="C1429" s="87">
        <f>IF(C1428="","",IF(AND(MONTH(C1428)&gt;=1,MONTH(C1428)&lt;=3),1,IF(AND(MONTH(C1428)&gt;=4,MONTH(C1428)&lt;=6),2,IF(AND(MONTH(C1428)&gt;=7,MONTH(C1428)&lt;=9),3,4))))</f>
        <v>4</v>
      </c>
      <c r="D1429" s="94"/>
      <c r="E1429" s="67" t="s">
        <v>2418</v>
      </c>
      <c r="F1429" s="81" t="s">
        <v>11112</v>
      </c>
      <c r="G1429" s="45"/>
      <c r="H1429" s="45"/>
      <c r="I1429" s="45"/>
      <c r="J1429" s="45"/>
    </row>
    <row r="1430" spans="1:10" ht="14.1" customHeight="1" thickBot="1" x14ac:dyDescent="0.25">
      <c r="A1430" s="94"/>
      <c r="B1430" s="67" t="s">
        <v>12943</v>
      </c>
      <c r="C1430" s="76">
        <v>44890</v>
      </c>
      <c r="D1430" s="94"/>
      <c r="E1430" s="67" t="s">
        <v>3074</v>
      </c>
      <c r="F1430" s="81" t="s">
        <v>11112</v>
      </c>
      <c r="G1430" s="45"/>
      <c r="H1430" s="45"/>
      <c r="I1430" s="45"/>
      <c r="J1430" s="45"/>
    </row>
    <row r="1431" spans="1:10" ht="14.1" customHeight="1" thickBot="1" x14ac:dyDescent="0.25">
      <c r="A1431" s="94"/>
      <c r="B1431" s="67" t="s">
        <v>1786</v>
      </c>
      <c r="C1431" s="87">
        <f>IF(C1430="","",IF(AND(MONTH(C1430)&gt;=1,MONTH(C1430)&lt;=3),1,IF(AND(MONTH(C1430)&gt;=4,MONTH(C1430)&lt;=6),2,IF(AND(MONTH(C1430)&gt;=7,MONTH(C1430)&lt;=9),3,4))))</f>
        <v>4</v>
      </c>
      <c r="D1431" s="94"/>
      <c r="E1431" s="67" t="s">
        <v>13193</v>
      </c>
      <c r="F1431" s="81" t="s">
        <v>11112</v>
      </c>
      <c r="G1431" s="45"/>
      <c r="H1431" s="45"/>
      <c r="I1431" s="45"/>
      <c r="J1431" s="45"/>
    </row>
    <row r="1432" spans="1:10" ht="14.1" customHeight="1" thickBot="1" x14ac:dyDescent="0.25">
      <c r="A1432" s="45"/>
      <c r="B1432" s="45"/>
      <c r="C1432" s="45"/>
      <c r="D1432" s="45"/>
      <c r="E1432" s="45"/>
      <c r="F1432" s="45"/>
      <c r="G1432" s="45"/>
      <c r="H1432" s="45"/>
      <c r="I1432" s="45"/>
      <c r="J1432" s="45"/>
    </row>
    <row r="1433" spans="1:10" ht="14.1" customHeight="1" thickBot="1" x14ac:dyDescent="0.25">
      <c r="A1433" s="72" t="s">
        <v>15735</v>
      </c>
      <c r="B1433" s="72" t="s">
        <v>16146</v>
      </c>
      <c r="C1433" s="72" t="s">
        <v>15641</v>
      </c>
      <c r="D1433" s="72" t="s">
        <v>15251</v>
      </c>
      <c r="E1433" s="72" t="s">
        <v>6933</v>
      </c>
      <c r="F1433" s="72" t="s">
        <v>15280</v>
      </c>
      <c r="G1433" s="45"/>
      <c r="H1433" s="45"/>
      <c r="I1433" s="45"/>
      <c r="J1433" s="45"/>
    </row>
    <row r="1434" spans="1:10" ht="14.1" customHeight="1" x14ac:dyDescent="0.2">
      <c r="A1434" s="82">
        <v>78111502</v>
      </c>
      <c r="B1434" s="69" t="str">
        <f ca="1">IFERROR(INDEX(UNSPSCDes,MATCH(INDIRECT(ADDRESS(ROW(),COLUMN()-1,4)),UNSPSCCode,0)),"")</f>
        <v>Viajes en aviones comerciales</v>
      </c>
      <c r="C1434" s="82" t="s">
        <v>1449</v>
      </c>
      <c r="D1434" s="82">
        <v>1</v>
      </c>
      <c r="E1434" s="71">
        <v>140000</v>
      </c>
      <c r="F1434" s="70">
        <f ca="1">INDIRECT(ADDRESS(ROW(),COLUMN()-2,4))*INDIRECT(ADDRESS(ROW(),COLUMN()-1,4))</f>
        <v>140000</v>
      </c>
      <c r="G1434" s="45"/>
      <c r="H1434" s="45"/>
      <c r="I1434" s="45"/>
      <c r="J1434" s="45"/>
    </row>
    <row r="1435" spans="1:10" ht="13.5" customHeight="1" x14ac:dyDescent="0.2">
      <c r="A1435" s="82">
        <v>84131517</v>
      </c>
      <c r="B1435" s="69" t="str">
        <f ca="1">IFERROR(INDEX(UNSPSCDes,MATCH(INDIRECT(ADDRESS(ROW(),COLUMN()-1,4)),UNSPSCCode,0)),"")</f>
        <v>Seguro de viaje</v>
      </c>
      <c r="C1435" s="82" t="s">
        <v>1449</v>
      </c>
      <c r="D1435" s="82">
        <v>1</v>
      </c>
      <c r="E1435" s="71">
        <v>10000</v>
      </c>
      <c r="F1435" s="70">
        <f ca="1">INDIRECT(ADDRESS(ROW(),COLUMN()-2,4))*INDIRECT(ADDRESS(ROW(),COLUMN()-1,4))</f>
        <v>10000</v>
      </c>
      <c r="G1435" s="45"/>
      <c r="H1435" s="45"/>
      <c r="I1435" s="45"/>
      <c r="J1435" s="45"/>
    </row>
    <row r="1436" spans="1:10" ht="14.1" customHeight="1" x14ac:dyDescent="0.2">
      <c r="A1436" s="45"/>
      <c r="B1436" s="45"/>
      <c r="C1436" s="45"/>
      <c r="D1436" s="45"/>
      <c r="E1436" s="73" t="s">
        <v>12551</v>
      </c>
      <c r="F1436" s="74">
        <f ca="1">SUM(Table384[MONTO TOTAL ESTIMADO])</f>
        <v>150000</v>
      </c>
      <c r="G1436" s="45"/>
      <c r="H1436" s="45" t="str">
        <f>C1427</f>
        <v>Servicios</v>
      </c>
      <c r="I1436" s="45" t="str">
        <f>E1427</f>
        <v>No</v>
      </c>
      <c r="J1436" s="45" t="str">
        <f>D1427</f>
        <v>Compras por debajo del Umbral</v>
      </c>
    </row>
    <row r="1437" spans="1:10" ht="14.1" customHeight="1" thickBot="1" x14ac:dyDescent="0.3"/>
    <row r="1438" spans="1:10" ht="33.75" customHeight="1" thickBot="1" x14ac:dyDescent="0.25">
      <c r="A1438" s="64" t="s">
        <v>16382</v>
      </c>
      <c r="B1438" s="64" t="s">
        <v>161</v>
      </c>
      <c r="C1438" s="64" t="s">
        <v>11725</v>
      </c>
      <c r="D1438" s="64" t="s">
        <v>14378</v>
      </c>
      <c r="E1438" s="64" t="s">
        <v>10962</v>
      </c>
      <c r="F1438" s="64" t="s">
        <v>11095</v>
      </c>
      <c r="G1438" s="45"/>
      <c r="H1438" s="45"/>
      <c r="I1438" s="45"/>
      <c r="J1438" s="45"/>
    </row>
    <row r="1439" spans="1:10" ht="13.5" customHeight="1" thickBot="1" x14ac:dyDescent="0.25">
      <c r="A1439" s="66" t="s">
        <v>18876</v>
      </c>
      <c r="B1439" s="66" t="s">
        <v>18877</v>
      </c>
      <c r="C1439" s="66" t="s">
        <v>17798</v>
      </c>
      <c r="D1439" s="66" t="s">
        <v>10171</v>
      </c>
      <c r="E1439" s="66" t="s">
        <v>17854</v>
      </c>
      <c r="F1439" s="66" t="s">
        <v>18834</v>
      </c>
      <c r="G1439" s="45"/>
      <c r="H1439" s="45"/>
      <c r="I1439" s="45"/>
      <c r="J1439" s="45"/>
    </row>
    <row r="1440" spans="1:10" ht="14.1" customHeight="1" thickBot="1" x14ac:dyDescent="0.25">
      <c r="A1440" s="93" t="s">
        <v>14828</v>
      </c>
      <c r="B1440" s="67" t="s">
        <v>8529</v>
      </c>
      <c r="C1440" s="76">
        <v>44608</v>
      </c>
      <c r="D1440" s="93" t="s">
        <v>9386</v>
      </c>
      <c r="E1440" s="67" t="s">
        <v>13094</v>
      </c>
      <c r="F1440" s="81" t="s">
        <v>3081</v>
      </c>
      <c r="G1440" s="45"/>
      <c r="H1440" s="45"/>
      <c r="I1440" s="45"/>
      <c r="J1440" s="45"/>
    </row>
    <row r="1441" spans="1:10" ht="14.1" customHeight="1" thickBot="1" x14ac:dyDescent="0.25">
      <c r="A1441" s="94"/>
      <c r="B1441" s="67" t="s">
        <v>1786</v>
      </c>
      <c r="C1441" s="87">
        <f>IF(C1440="","",IF(AND(MONTH(C1440)&gt;=1,MONTH(C1440)&lt;=3),1,IF(AND(MONTH(C1440)&gt;=4,MONTH(C1440)&lt;=6),2,IF(AND(MONTH(C1440)&gt;=7,MONTH(C1440)&lt;=9),3,4))))</f>
        <v>1</v>
      </c>
      <c r="D1441" s="94"/>
      <c r="E1441" s="67" t="s">
        <v>2418</v>
      </c>
      <c r="F1441" s="81" t="s">
        <v>11112</v>
      </c>
      <c r="G1441" s="45"/>
      <c r="H1441" s="45"/>
      <c r="I1441" s="45"/>
      <c r="J1441" s="45"/>
    </row>
    <row r="1442" spans="1:10" ht="14.1" customHeight="1" thickBot="1" x14ac:dyDescent="0.25">
      <c r="A1442" s="94"/>
      <c r="B1442" s="67" t="s">
        <v>12943</v>
      </c>
      <c r="C1442" s="76">
        <v>44615</v>
      </c>
      <c r="D1442" s="94"/>
      <c r="E1442" s="67" t="s">
        <v>3074</v>
      </c>
      <c r="F1442" s="81" t="s">
        <v>11112</v>
      </c>
      <c r="G1442" s="45"/>
      <c r="H1442" s="45"/>
      <c r="I1442" s="45"/>
      <c r="J1442" s="45"/>
    </row>
    <row r="1443" spans="1:10" ht="14.1" customHeight="1" thickBot="1" x14ac:dyDescent="0.25">
      <c r="A1443" s="94"/>
      <c r="B1443" s="67" t="s">
        <v>1786</v>
      </c>
      <c r="C1443" s="87">
        <f>IF(C1442="","",IF(AND(MONTH(C1442)&gt;=1,MONTH(C1442)&lt;=3),1,IF(AND(MONTH(C1442)&gt;=4,MONTH(C1442)&lt;=6),2,IF(AND(MONTH(C1442)&gt;=7,MONTH(C1442)&lt;=9),3,4))))</f>
        <v>1</v>
      </c>
      <c r="D1443" s="94"/>
      <c r="E1443" s="67" t="s">
        <v>13193</v>
      </c>
      <c r="F1443" s="81" t="s">
        <v>11112</v>
      </c>
      <c r="G1443" s="45"/>
      <c r="H1443" s="45"/>
      <c r="I1443" s="45"/>
      <c r="J1443" s="45"/>
    </row>
    <row r="1444" spans="1:10" ht="14.1" customHeight="1" thickBot="1" x14ac:dyDescent="0.25">
      <c r="A1444" s="45"/>
      <c r="B1444" s="45"/>
      <c r="C1444" s="45"/>
      <c r="D1444" s="45"/>
      <c r="E1444" s="45"/>
      <c r="F1444" s="45"/>
      <c r="G1444" s="45"/>
      <c r="H1444" s="45"/>
      <c r="I1444" s="45"/>
      <c r="J1444" s="45"/>
    </row>
    <row r="1445" spans="1:10" ht="14.1" customHeight="1" thickBot="1" x14ac:dyDescent="0.25">
      <c r="A1445" s="72" t="s">
        <v>15735</v>
      </c>
      <c r="B1445" s="72" t="s">
        <v>16146</v>
      </c>
      <c r="C1445" s="72" t="s">
        <v>15641</v>
      </c>
      <c r="D1445" s="72" t="s">
        <v>15251</v>
      </c>
      <c r="E1445" s="72" t="s">
        <v>6933</v>
      </c>
      <c r="F1445" s="72" t="s">
        <v>15280</v>
      </c>
      <c r="G1445" s="45"/>
      <c r="H1445" s="45"/>
      <c r="I1445" s="45"/>
      <c r="J1445" s="45"/>
    </row>
    <row r="1446" spans="1:10" ht="13.5" customHeight="1" x14ac:dyDescent="0.2">
      <c r="A1446" s="82">
        <v>53131624</v>
      </c>
      <c r="B1446" s="69" t="str">
        <f ca="1">IFERROR(INDEX(UNSPSCDes,MATCH(INDIRECT(ADDRESS(ROW(),COLUMN()-1,4)),UNSPSCCode,0)),"")</f>
        <v>Paños limpiadores desechables</v>
      </c>
      <c r="C1446" s="82" t="s">
        <v>4736</v>
      </c>
      <c r="D1446" s="82">
        <v>10</v>
      </c>
      <c r="E1446" s="71">
        <v>85</v>
      </c>
      <c r="F1446" s="70">
        <f ca="1">INDIRECT(ADDRESS(ROW(),COLUMN()-2,4))*INDIRECT(ADDRESS(ROW(),COLUMN()-1,4))</f>
        <v>850</v>
      </c>
      <c r="G1446" s="45"/>
      <c r="H1446" s="45"/>
      <c r="I1446" s="45"/>
      <c r="J1446" s="45"/>
    </row>
    <row r="1447" spans="1:10" ht="13.5" customHeight="1" x14ac:dyDescent="0.2">
      <c r="A1447" s="82">
        <v>51142001</v>
      </c>
      <c r="B1447" s="69" t="str">
        <f ca="1">IFERROR(INDEX(UNSPSCDes,MATCH(INDIRECT(ADDRESS(ROW(),COLUMN()-1,4)),UNSPSCCode,0)),"")</f>
        <v>Acetaminofén</v>
      </c>
      <c r="C1447" s="82" t="s">
        <v>1449</v>
      </c>
      <c r="D1447" s="82">
        <v>50</v>
      </c>
      <c r="E1447" s="71">
        <v>30</v>
      </c>
      <c r="F1447" s="70">
        <f ca="1">INDIRECT(ADDRESS(ROW(),COLUMN()-2,4))*INDIRECT(ADDRESS(ROW(),COLUMN()-1,4))</f>
        <v>1500</v>
      </c>
      <c r="G1447" s="45"/>
      <c r="H1447" s="45"/>
      <c r="I1447" s="45"/>
      <c r="J1447" s="45"/>
    </row>
    <row r="1448" spans="1:10" ht="13.5" customHeight="1" x14ac:dyDescent="0.2">
      <c r="A1448" s="82">
        <v>51142106</v>
      </c>
      <c r="B1448" s="69" t="str">
        <f ca="1">IFERROR(INDEX(UNSPSCDes,MATCH(INDIRECT(ADDRESS(ROW(),COLUMN()-1,4)),UNSPSCCode,0)),"")</f>
        <v>Ibuprofeno</v>
      </c>
      <c r="C1448" s="82" t="s">
        <v>1449</v>
      </c>
      <c r="D1448" s="82">
        <v>100</v>
      </c>
      <c r="E1448" s="71">
        <v>40</v>
      </c>
      <c r="F1448" s="70">
        <f ca="1">INDIRECT(ADDRESS(ROW(),COLUMN()-2,4))*INDIRECT(ADDRESS(ROW(),COLUMN()-1,4))</f>
        <v>4000</v>
      </c>
      <c r="G1448" s="45"/>
      <c r="H1448" s="45"/>
      <c r="I1448" s="45"/>
      <c r="J1448" s="45"/>
    </row>
    <row r="1449" spans="1:10" ht="13.5" customHeight="1" x14ac:dyDescent="0.2">
      <c r="A1449" s="82">
        <v>51171820</v>
      </c>
      <c r="B1449" s="69" t="str">
        <f ca="1">IFERROR(INDEX(UNSPSCDes,MATCH(INDIRECT(ADDRESS(ROW(),COLUMN()-1,4)),UNSPSCCode,0)),"")</f>
        <v>Dimenhidrinato</v>
      </c>
      <c r="C1449" s="82" t="s">
        <v>1449</v>
      </c>
      <c r="D1449" s="82">
        <v>25</v>
      </c>
      <c r="E1449" s="71">
        <v>10</v>
      </c>
      <c r="F1449" s="70">
        <f ca="1">INDIRECT(ADDRESS(ROW(),COLUMN()-2,4))*INDIRECT(ADDRESS(ROW(),COLUMN()-1,4))</f>
        <v>250</v>
      </c>
      <c r="G1449" s="45"/>
      <c r="H1449" s="45"/>
      <c r="I1449" s="45"/>
      <c r="J1449" s="45"/>
    </row>
    <row r="1450" spans="1:10" ht="13.5" customHeight="1" x14ac:dyDescent="0.2">
      <c r="A1450" s="82">
        <v>51241225</v>
      </c>
      <c r="B1450" s="69" t="str">
        <f ca="1">IFERROR(INDEX(UNSPSCDes,MATCH(INDIRECT(ADDRESS(ROW(),COLUMN()-1,4)),UNSPSCCode,0)),"")</f>
        <v>Preparaciones tópicas de alcanfor</v>
      </c>
      <c r="C1450" s="82" t="s">
        <v>1449</v>
      </c>
      <c r="D1450" s="82">
        <v>40</v>
      </c>
      <c r="E1450" s="71">
        <v>20</v>
      </c>
      <c r="F1450" s="70">
        <f ca="1">INDIRECT(ADDRESS(ROW(),COLUMN()-2,4))*INDIRECT(ADDRESS(ROW(),COLUMN()-1,4))</f>
        <v>800</v>
      </c>
      <c r="G1450" s="45"/>
      <c r="H1450" s="45"/>
      <c r="I1450" s="45"/>
      <c r="J1450" s="45"/>
    </row>
    <row r="1451" spans="1:10" ht="14.1" customHeight="1" x14ac:dyDescent="0.2">
      <c r="A1451" s="45"/>
      <c r="B1451" s="45"/>
      <c r="C1451" s="45"/>
      <c r="D1451" s="45"/>
      <c r="E1451" s="73" t="s">
        <v>12551</v>
      </c>
      <c r="F1451" s="74">
        <f ca="1">SUM(Table385[MONTO TOTAL ESTIMADO])</f>
        <v>7400</v>
      </c>
      <c r="G1451" s="45"/>
      <c r="H1451" s="45" t="str">
        <f>C1439</f>
        <v>Bienes</v>
      </c>
      <c r="I1451" s="45" t="str">
        <f>E1439</f>
        <v>No</v>
      </c>
      <c r="J1451" s="45" t="str">
        <f>D1439</f>
        <v>Compras por debajo del Umbral</v>
      </c>
    </row>
    <row r="1452" spans="1:10" ht="14.1" customHeight="1" thickBot="1" x14ac:dyDescent="0.3"/>
    <row r="1453" spans="1:10" ht="33.75" customHeight="1" thickBot="1" x14ac:dyDescent="0.25">
      <c r="A1453" s="64" t="s">
        <v>16382</v>
      </c>
      <c r="B1453" s="64" t="s">
        <v>161</v>
      </c>
      <c r="C1453" s="64" t="s">
        <v>11725</v>
      </c>
      <c r="D1453" s="64" t="s">
        <v>14378</v>
      </c>
      <c r="E1453" s="64" t="s">
        <v>10962</v>
      </c>
      <c r="F1453" s="64" t="s">
        <v>11095</v>
      </c>
      <c r="G1453" s="45"/>
      <c r="H1453" s="45"/>
      <c r="I1453" s="45"/>
      <c r="J1453" s="45"/>
    </row>
    <row r="1454" spans="1:10" ht="14.1" customHeight="1" thickBot="1" x14ac:dyDescent="0.25">
      <c r="A1454" s="66" t="s">
        <v>18876</v>
      </c>
      <c r="B1454" s="66" t="s">
        <v>18877</v>
      </c>
      <c r="C1454" s="66" t="s">
        <v>17798</v>
      </c>
      <c r="D1454" s="66" t="s">
        <v>10171</v>
      </c>
      <c r="E1454" s="66" t="s">
        <v>17854</v>
      </c>
      <c r="F1454" s="66" t="s">
        <v>18834</v>
      </c>
      <c r="G1454" s="45"/>
      <c r="H1454" s="45"/>
      <c r="I1454" s="45"/>
      <c r="J1454" s="45"/>
    </row>
    <row r="1455" spans="1:10" ht="14.1" customHeight="1" thickBot="1" x14ac:dyDescent="0.25">
      <c r="A1455" s="93" t="s">
        <v>14828</v>
      </c>
      <c r="B1455" s="67" t="s">
        <v>8529</v>
      </c>
      <c r="C1455" s="76">
        <v>44698</v>
      </c>
      <c r="D1455" s="93" t="s">
        <v>9386</v>
      </c>
      <c r="E1455" s="67" t="s">
        <v>13094</v>
      </c>
      <c r="F1455" s="81" t="s">
        <v>3081</v>
      </c>
      <c r="G1455" s="45"/>
      <c r="H1455" s="45"/>
      <c r="I1455" s="45"/>
      <c r="J1455" s="45"/>
    </row>
    <row r="1456" spans="1:10" ht="14.1" customHeight="1" thickBot="1" x14ac:dyDescent="0.25">
      <c r="A1456" s="94"/>
      <c r="B1456" s="67" t="s">
        <v>1786</v>
      </c>
      <c r="C1456" s="87">
        <f>IF(C1455="","",IF(AND(MONTH(C1455)&gt;=1,MONTH(C1455)&lt;=3),1,IF(AND(MONTH(C1455)&gt;=4,MONTH(C1455)&lt;=6),2,IF(AND(MONTH(C1455)&gt;=7,MONTH(C1455)&lt;=9),3,4))))</f>
        <v>2</v>
      </c>
      <c r="D1456" s="94"/>
      <c r="E1456" s="67" t="s">
        <v>2418</v>
      </c>
      <c r="F1456" s="81" t="s">
        <v>11112</v>
      </c>
      <c r="G1456" s="45"/>
      <c r="H1456" s="45"/>
      <c r="I1456" s="45"/>
      <c r="J1456" s="45"/>
    </row>
    <row r="1457" spans="1:10" ht="14.1" customHeight="1" thickBot="1" x14ac:dyDescent="0.25">
      <c r="A1457" s="94"/>
      <c r="B1457" s="67" t="s">
        <v>12943</v>
      </c>
      <c r="C1457" s="76">
        <v>44705</v>
      </c>
      <c r="D1457" s="94"/>
      <c r="E1457" s="67" t="s">
        <v>3074</v>
      </c>
      <c r="F1457" s="81" t="s">
        <v>11112</v>
      </c>
      <c r="G1457" s="45"/>
      <c r="H1457" s="45"/>
      <c r="I1457" s="45"/>
      <c r="J1457" s="45"/>
    </row>
    <row r="1458" spans="1:10" ht="14.1" customHeight="1" thickBot="1" x14ac:dyDescent="0.25">
      <c r="A1458" s="94"/>
      <c r="B1458" s="67" t="s">
        <v>1786</v>
      </c>
      <c r="C1458" s="87">
        <f>IF(C1457="","",IF(AND(MONTH(C1457)&gt;=1,MONTH(C1457)&lt;=3),1,IF(AND(MONTH(C1457)&gt;=4,MONTH(C1457)&lt;=6),2,IF(AND(MONTH(C1457)&gt;=7,MONTH(C1457)&lt;=9),3,4))))</f>
        <v>2</v>
      </c>
      <c r="D1458" s="94"/>
      <c r="E1458" s="67" t="s">
        <v>13193</v>
      </c>
      <c r="F1458" s="81" t="s">
        <v>11112</v>
      </c>
      <c r="G1458" s="45"/>
      <c r="H1458" s="45"/>
      <c r="I1458" s="45"/>
      <c r="J1458" s="45"/>
    </row>
    <row r="1459" spans="1:10" ht="14.1" customHeight="1" thickBot="1" x14ac:dyDescent="0.25">
      <c r="A1459" s="45"/>
      <c r="B1459" s="45"/>
      <c r="C1459" s="45"/>
      <c r="D1459" s="45"/>
      <c r="E1459" s="45"/>
      <c r="F1459" s="45"/>
      <c r="G1459" s="45"/>
      <c r="H1459" s="45"/>
      <c r="I1459" s="45"/>
      <c r="J1459" s="45"/>
    </row>
    <row r="1460" spans="1:10" ht="14.1" customHeight="1" thickBot="1" x14ac:dyDescent="0.25">
      <c r="A1460" s="72" t="s">
        <v>15735</v>
      </c>
      <c r="B1460" s="72" t="s">
        <v>16146</v>
      </c>
      <c r="C1460" s="72" t="s">
        <v>15641</v>
      </c>
      <c r="D1460" s="72" t="s">
        <v>15251</v>
      </c>
      <c r="E1460" s="72" t="s">
        <v>6933</v>
      </c>
      <c r="F1460" s="72" t="s">
        <v>15280</v>
      </c>
      <c r="G1460" s="45"/>
      <c r="H1460" s="45"/>
      <c r="I1460" s="45"/>
      <c r="J1460" s="45"/>
    </row>
    <row r="1461" spans="1:10" ht="13.5" customHeight="1" x14ac:dyDescent="0.2">
      <c r="A1461" s="82">
        <v>51142110</v>
      </c>
      <c r="B1461" s="69" t="str">
        <f t="shared" ref="B1461:B1467" ca="1" si="70">IFERROR(INDEX(UNSPSCDes,MATCH(INDIRECT(ADDRESS(ROW(),COLUMN()-1,4)),UNSPSCCode,0)),"")</f>
        <v>Naproxeno sódico</v>
      </c>
      <c r="C1461" s="82" t="s">
        <v>1449</v>
      </c>
      <c r="D1461" s="82">
        <v>2</v>
      </c>
      <c r="E1461" s="71">
        <v>250</v>
      </c>
      <c r="F1461" s="70">
        <f t="shared" ref="F1461:F1467" ca="1" si="71">INDIRECT(ADDRESS(ROW(),COLUMN()-2,4))*INDIRECT(ADDRESS(ROW(),COLUMN()-1,4))</f>
        <v>500</v>
      </c>
      <c r="G1461" s="45"/>
      <c r="H1461" s="45"/>
      <c r="I1461" s="45"/>
      <c r="J1461" s="45"/>
    </row>
    <row r="1462" spans="1:10" ht="27" customHeight="1" x14ac:dyDescent="0.2">
      <c r="A1462" s="82">
        <v>42142108</v>
      </c>
      <c r="B1462" s="69" t="str">
        <f t="shared" ca="1" si="70"/>
        <v>Almohadillas o compresas o bolsas de calentamiento o enfriamiento terapéutico</v>
      </c>
      <c r="C1462" s="82" t="s">
        <v>1449</v>
      </c>
      <c r="D1462" s="82">
        <v>30</v>
      </c>
      <c r="E1462" s="71">
        <v>12</v>
      </c>
      <c r="F1462" s="70">
        <f t="shared" ca="1" si="71"/>
        <v>360</v>
      </c>
      <c r="G1462" s="45"/>
      <c r="H1462" s="45"/>
      <c r="I1462" s="45"/>
      <c r="J1462" s="45"/>
    </row>
    <row r="1463" spans="1:10" ht="13.5" customHeight="1" x14ac:dyDescent="0.2">
      <c r="A1463" s="82">
        <v>42311505</v>
      </c>
      <c r="B1463" s="69" t="str">
        <f t="shared" ca="1" si="70"/>
        <v>Vendajes o compresas para uso general</v>
      </c>
      <c r="C1463" s="82" t="s">
        <v>1449</v>
      </c>
      <c r="D1463" s="82">
        <v>2</v>
      </c>
      <c r="E1463" s="71">
        <v>1313</v>
      </c>
      <c r="F1463" s="70">
        <f t="shared" ca="1" si="71"/>
        <v>2626</v>
      </c>
      <c r="G1463" s="45"/>
      <c r="H1463" s="45"/>
      <c r="I1463" s="45"/>
      <c r="J1463" s="45"/>
    </row>
    <row r="1464" spans="1:10" ht="13.5" customHeight="1" x14ac:dyDescent="0.2">
      <c r="A1464" s="82">
        <v>51102710</v>
      </c>
      <c r="B1464" s="69" t="str">
        <f t="shared" ca="1" si="70"/>
        <v>Antisépticos basados en alcohol o acetona</v>
      </c>
      <c r="C1464" s="82" t="s">
        <v>1449</v>
      </c>
      <c r="D1464" s="82">
        <v>2</v>
      </c>
      <c r="E1464" s="71">
        <v>250</v>
      </c>
      <c r="F1464" s="70">
        <f t="shared" ca="1" si="71"/>
        <v>500</v>
      </c>
      <c r="G1464" s="45"/>
      <c r="H1464" s="45"/>
      <c r="I1464" s="45"/>
      <c r="J1464" s="45"/>
    </row>
    <row r="1465" spans="1:10" ht="13.5" customHeight="1" x14ac:dyDescent="0.2">
      <c r="A1465" s="82">
        <v>42311505</v>
      </c>
      <c r="B1465" s="69" t="str">
        <f t="shared" ca="1" si="70"/>
        <v>Vendajes o compresas para uso general</v>
      </c>
      <c r="C1465" s="82" t="s">
        <v>1449</v>
      </c>
      <c r="D1465" s="82">
        <v>4</v>
      </c>
      <c r="E1465" s="71">
        <v>70</v>
      </c>
      <c r="F1465" s="70">
        <f t="shared" ca="1" si="71"/>
        <v>280</v>
      </c>
      <c r="G1465" s="45"/>
      <c r="H1465" s="45"/>
      <c r="I1465" s="45"/>
      <c r="J1465" s="45"/>
    </row>
    <row r="1466" spans="1:10" ht="13.5" customHeight="1" x14ac:dyDescent="0.2">
      <c r="A1466" s="82">
        <v>51142106</v>
      </c>
      <c r="B1466" s="69" t="str">
        <f t="shared" ca="1" si="70"/>
        <v>Ibuprofeno</v>
      </c>
      <c r="C1466" s="82" t="s">
        <v>1449</v>
      </c>
      <c r="D1466" s="82">
        <v>60</v>
      </c>
      <c r="E1466" s="71">
        <v>40</v>
      </c>
      <c r="F1466" s="70">
        <f t="shared" ca="1" si="71"/>
        <v>2400</v>
      </c>
      <c r="G1466" s="45"/>
      <c r="H1466" s="45"/>
      <c r="I1466" s="45"/>
      <c r="J1466" s="45"/>
    </row>
    <row r="1467" spans="1:10" ht="13.5" customHeight="1" x14ac:dyDescent="0.2">
      <c r="A1467" s="82">
        <v>51142103</v>
      </c>
      <c r="B1467" s="69" t="str">
        <f t="shared" ca="1" si="70"/>
        <v>Diclofenaco potásico</v>
      </c>
      <c r="C1467" s="82" t="s">
        <v>1449</v>
      </c>
      <c r="D1467" s="82">
        <v>2</v>
      </c>
      <c r="E1467" s="71">
        <v>380</v>
      </c>
      <c r="F1467" s="70">
        <f t="shared" ca="1" si="71"/>
        <v>760</v>
      </c>
      <c r="G1467" s="45"/>
      <c r="H1467" s="45"/>
      <c r="I1467" s="45"/>
      <c r="J1467" s="45"/>
    </row>
    <row r="1468" spans="1:10" ht="14.1" customHeight="1" x14ac:dyDescent="0.2">
      <c r="A1468" s="45"/>
      <c r="B1468" s="45"/>
      <c r="C1468" s="45"/>
      <c r="D1468" s="45"/>
      <c r="E1468" s="73" t="s">
        <v>12551</v>
      </c>
      <c r="F1468" s="74">
        <f ca="1">SUM(Table386[MONTO TOTAL ESTIMADO])</f>
        <v>7426</v>
      </c>
      <c r="G1468" s="45"/>
      <c r="H1468" s="45" t="str">
        <f>C1454</f>
        <v>Bienes</v>
      </c>
      <c r="I1468" s="45" t="str">
        <f>E1454</f>
        <v>No</v>
      </c>
      <c r="J1468" s="45" t="str">
        <f>D1454</f>
        <v>Compras por debajo del Umbral</v>
      </c>
    </row>
    <row r="1469" spans="1:10" ht="14.1" customHeight="1" thickBot="1" x14ac:dyDescent="0.3"/>
    <row r="1470" spans="1:10" ht="33.75" customHeight="1" thickBot="1" x14ac:dyDescent="0.25">
      <c r="A1470" s="64" t="s">
        <v>16382</v>
      </c>
      <c r="B1470" s="64" t="s">
        <v>161</v>
      </c>
      <c r="C1470" s="64" t="s">
        <v>11725</v>
      </c>
      <c r="D1470" s="64" t="s">
        <v>14378</v>
      </c>
      <c r="E1470" s="64" t="s">
        <v>10962</v>
      </c>
      <c r="F1470" s="64" t="s">
        <v>11095</v>
      </c>
      <c r="G1470" s="45"/>
      <c r="H1470" s="45"/>
      <c r="I1470" s="45"/>
      <c r="J1470" s="45"/>
    </row>
    <row r="1471" spans="1:10" ht="14.1" customHeight="1" thickBot="1" x14ac:dyDescent="0.25">
      <c r="A1471" s="66" t="s">
        <v>18876</v>
      </c>
      <c r="B1471" s="66" t="s">
        <v>18877</v>
      </c>
      <c r="C1471" s="66" t="s">
        <v>17798</v>
      </c>
      <c r="D1471" s="66" t="s">
        <v>10171</v>
      </c>
      <c r="E1471" s="66" t="s">
        <v>17854</v>
      </c>
      <c r="F1471" s="66" t="s">
        <v>18834</v>
      </c>
      <c r="G1471" s="45"/>
      <c r="H1471" s="45"/>
      <c r="I1471" s="45"/>
      <c r="J1471" s="45"/>
    </row>
    <row r="1472" spans="1:10" ht="14.1" customHeight="1" thickBot="1" x14ac:dyDescent="0.25">
      <c r="A1472" s="93" t="s">
        <v>14828</v>
      </c>
      <c r="B1472" s="67" t="s">
        <v>8529</v>
      </c>
      <c r="C1472" s="76">
        <v>44791</v>
      </c>
      <c r="D1472" s="93" t="s">
        <v>9386</v>
      </c>
      <c r="E1472" s="67" t="s">
        <v>13094</v>
      </c>
      <c r="F1472" s="81" t="s">
        <v>3081</v>
      </c>
      <c r="G1472" s="45"/>
      <c r="H1472" s="45"/>
      <c r="I1472" s="45"/>
      <c r="J1472" s="45"/>
    </row>
    <row r="1473" spans="1:10" ht="14.1" customHeight="1" thickBot="1" x14ac:dyDescent="0.25">
      <c r="A1473" s="94"/>
      <c r="B1473" s="67" t="s">
        <v>1786</v>
      </c>
      <c r="C1473" s="87">
        <f>IF(C1472="","",IF(AND(MONTH(C1472)&gt;=1,MONTH(C1472)&lt;=3),1,IF(AND(MONTH(C1472)&gt;=4,MONTH(C1472)&lt;=6),2,IF(AND(MONTH(C1472)&gt;=7,MONTH(C1472)&lt;=9),3,4))))</f>
        <v>3</v>
      </c>
      <c r="D1473" s="94"/>
      <c r="E1473" s="67" t="s">
        <v>2418</v>
      </c>
      <c r="F1473" s="81" t="s">
        <v>11112</v>
      </c>
      <c r="G1473" s="45"/>
      <c r="H1473" s="45"/>
      <c r="I1473" s="45"/>
      <c r="J1473" s="45"/>
    </row>
    <row r="1474" spans="1:10" ht="14.1" customHeight="1" thickBot="1" x14ac:dyDescent="0.25">
      <c r="A1474" s="94"/>
      <c r="B1474" s="67" t="s">
        <v>12943</v>
      </c>
      <c r="C1474" s="76">
        <v>44798</v>
      </c>
      <c r="D1474" s="94"/>
      <c r="E1474" s="67" t="s">
        <v>3074</v>
      </c>
      <c r="F1474" s="81" t="s">
        <v>11112</v>
      </c>
      <c r="G1474" s="45"/>
      <c r="H1474" s="45"/>
      <c r="I1474" s="45"/>
      <c r="J1474" s="45"/>
    </row>
    <row r="1475" spans="1:10" ht="14.1" customHeight="1" thickBot="1" x14ac:dyDescent="0.25">
      <c r="A1475" s="94"/>
      <c r="B1475" s="67" t="s">
        <v>1786</v>
      </c>
      <c r="C1475" s="87">
        <f>IF(C1474="","",IF(AND(MONTH(C1474)&gt;=1,MONTH(C1474)&lt;=3),1,IF(AND(MONTH(C1474)&gt;=4,MONTH(C1474)&lt;=6),2,IF(AND(MONTH(C1474)&gt;=7,MONTH(C1474)&lt;=9),3,4))))</f>
        <v>3</v>
      </c>
      <c r="D1475" s="94"/>
      <c r="E1475" s="67" t="s">
        <v>13193</v>
      </c>
      <c r="F1475" s="81" t="s">
        <v>11112</v>
      </c>
      <c r="G1475" s="45"/>
      <c r="H1475" s="45"/>
      <c r="I1475" s="45"/>
      <c r="J1475" s="45"/>
    </row>
    <row r="1476" spans="1:10" ht="14.1" customHeight="1" thickBot="1" x14ac:dyDescent="0.25">
      <c r="A1476" s="45"/>
      <c r="B1476" s="45"/>
      <c r="C1476" s="45"/>
      <c r="D1476" s="45"/>
      <c r="E1476" s="45"/>
      <c r="F1476" s="45"/>
      <c r="G1476" s="45"/>
      <c r="H1476" s="45"/>
      <c r="I1476" s="45"/>
      <c r="J1476" s="45"/>
    </row>
    <row r="1477" spans="1:10" ht="14.1" customHeight="1" thickBot="1" x14ac:dyDescent="0.25">
      <c r="A1477" s="72" t="s">
        <v>15735</v>
      </c>
      <c r="B1477" s="72" t="s">
        <v>16146</v>
      </c>
      <c r="C1477" s="72" t="s">
        <v>15641</v>
      </c>
      <c r="D1477" s="72" t="s">
        <v>15251</v>
      </c>
      <c r="E1477" s="72" t="s">
        <v>6933</v>
      </c>
      <c r="F1477" s="72" t="s">
        <v>15280</v>
      </c>
      <c r="G1477" s="45"/>
      <c r="H1477" s="45"/>
      <c r="I1477" s="45"/>
      <c r="J1477" s="45"/>
    </row>
    <row r="1478" spans="1:10" ht="13.5" customHeight="1" x14ac:dyDescent="0.2">
      <c r="A1478" s="82">
        <v>51171915</v>
      </c>
      <c r="B1478" s="69" t="str">
        <f ca="1">IFERROR(INDEX(UNSPSCDes,MATCH(INDIRECT(ADDRESS(ROW(),COLUMN()-1,4)),UNSPSCCode,0)),"")</f>
        <v>Pantoprazol sódico</v>
      </c>
      <c r="C1478" s="82" t="s">
        <v>1449</v>
      </c>
      <c r="D1478" s="82">
        <v>1</v>
      </c>
      <c r="E1478" s="71">
        <v>2890</v>
      </c>
      <c r="F1478" s="70">
        <f ca="1">INDIRECT(ADDRESS(ROW(),COLUMN()-2,4))*INDIRECT(ADDRESS(ROW(),COLUMN()-1,4))</f>
        <v>2890</v>
      </c>
      <c r="G1478" s="45"/>
      <c r="H1478" s="45"/>
      <c r="I1478" s="45"/>
      <c r="J1478" s="45"/>
    </row>
    <row r="1479" spans="1:10" ht="13.5" customHeight="1" x14ac:dyDescent="0.2">
      <c r="A1479" s="82">
        <v>51142110</v>
      </c>
      <c r="B1479" s="69" t="str">
        <f ca="1">IFERROR(INDEX(UNSPSCDes,MATCH(INDIRECT(ADDRESS(ROW(),COLUMN()-1,4)),UNSPSCCode,0)),"")</f>
        <v>Naproxeno sódico</v>
      </c>
      <c r="C1479" s="82" t="s">
        <v>1449</v>
      </c>
      <c r="D1479" s="82">
        <v>100</v>
      </c>
      <c r="E1479" s="71">
        <v>35</v>
      </c>
      <c r="F1479" s="70">
        <f ca="1">INDIRECT(ADDRESS(ROW(),COLUMN()-2,4))*INDIRECT(ADDRESS(ROW(),COLUMN()-1,4))</f>
        <v>3500</v>
      </c>
      <c r="G1479" s="45"/>
      <c r="H1479" s="45"/>
      <c r="I1479" s="45"/>
      <c r="J1479" s="45"/>
    </row>
    <row r="1480" spans="1:10" ht="13.5" customHeight="1" x14ac:dyDescent="0.2">
      <c r="A1480" s="82">
        <v>51142001</v>
      </c>
      <c r="B1480" s="69" t="str">
        <f ca="1">IFERROR(INDEX(UNSPSCDes,MATCH(INDIRECT(ADDRESS(ROW(),COLUMN()-1,4)),UNSPSCCode,0)),"")</f>
        <v>Acetaminofén</v>
      </c>
      <c r="C1480" s="82" t="s">
        <v>1449</v>
      </c>
      <c r="D1480" s="82">
        <v>40</v>
      </c>
      <c r="E1480" s="71">
        <v>28</v>
      </c>
      <c r="F1480" s="70">
        <f ca="1">INDIRECT(ADDRESS(ROW(),COLUMN()-2,4))*INDIRECT(ADDRESS(ROW(),COLUMN()-1,4))</f>
        <v>1120</v>
      </c>
      <c r="G1480" s="45"/>
      <c r="H1480" s="45"/>
      <c r="I1480" s="45"/>
      <c r="J1480" s="45"/>
    </row>
    <row r="1481" spans="1:10" ht="14.1" customHeight="1" x14ac:dyDescent="0.2">
      <c r="A1481" s="45"/>
      <c r="B1481" s="45"/>
      <c r="C1481" s="45"/>
      <c r="D1481" s="45"/>
      <c r="E1481" s="73" t="s">
        <v>12551</v>
      </c>
      <c r="F1481" s="74">
        <f ca="1">SUM(Table387[MONTO TOTAL ESTIMADO])</f>
        <v>7510</v>
      </c>
      <c r="G1481" s="45"/>
      <c r="H1481" s="45" t="str">
        <f>C1471</f>
        <v>Bienes</v>
      </c>
      <c r="I1481" s="45" t="str">
        <f>E1471</f>
        <v>No</v>
      </c>
      <c r="J1481" s="45" t="str">
        <f>D1471</f>
        <v>Compras por debajo del Umbral</v>
      </c>
    </row>
    <row r="1482" spans="1:10" ht="14.1" customHeight="1" thickBot="1" x14ac:dyDescent="0.3"/>
    <row r="1483" spans="1:10" ht="33.75" customHeight="1" thickBot="1" x14ac:dyDescent="0.25">
      <c r="A1483" s="64" t="s">
        <v>16382</v>
      </c>
      <c r="B1483" s="64" t="s">
        <v>161</v>
      </c>
      <c r="C1483" s="64" t="s">
        <v>11725</v>
      </c>
      <c r="D1483" s="64" t="s">
        <v>14378</v>
      </c>
      <c r="E1483" s="64" t="s">
        <v>10962</v>
      </c>
      <c r="F1483" s="64" t="s">
        <v>11095</v>
      </c>
      <c r="G1483" s="45"/>
      <c r="H1483" s="45"/>
      <c r="I1483" s="45"/>
      <c r="J1483" s="45"/>
    </row>
    <row r="1484" spans="1:10" ht="14.1" customHeight="1" thickBot="1" x14ac:dyDescent="0.25">
      <c r="A1484" s="66" t="s">
        <v>18876</v>
      </c>
      <c r="B1484" s="66" t="s">
        <v>18877</v>
      </c>
      <c r="C1484" s="66" t="s">
        <v>17798</v>
      </c>
      <c r="D1484" s="66" t="s">
        <v>10171</v>
      </c>
      <c r="E1484" s="66" t="s">
        <v>17854</v>
      </c>
      <c r="F1484" s="66" t="s">
        <v>18834</v>
      </c>
      <c r="G1484" s="45"/>
      <c r="H1484" s="45"/>
      <c r="I1484" s="45"/>
      <c r="J1484" s="45"/>
    </row>
    <row r="1485" spans="1:10" ht="14.1" customHeight="1" thickBot="1" x14ac:dyDescent="0.25">
      <c r="A1485" s="93" t="s">
        <v>14828</v>
      </c>
      <c r="B1485" s="67" t="s">
        <v>8529</v>
      </c>
      <c r="C1485" s="76">
        <v>44883</v>
      </c>
      <c r="D1485" s="93" t="s">
        <v>9386</v>
      </c>
      <c r="E1485" s="67" t="s">
        <v>13094</v>
      </c>
      <c r="F1485" s="81" t="s">
        <v>3081</v>
      </c>
      <c r="G1485" s="45"/>
      <c r="H1485" s="45"/>
      <c r="I1485" s="45"/>
      <c r="J1485" s="45"/>
    </row>
    <row r="1486" spans="1:10" ht="14.1" customHeight="1" thickBot="1" x14ac:dyDescent="0.25">
      <c r="A1486" s="94"/>
      <c r="B1486" s="67" t="s">
        <v>1786</v>
      </c>
      <c r="C1486" s="87">
        <f>IF(C1485="","",IF(AND(MONTH(C1485)&gt;=1,MONTH(C1485)&lt;=3),1,IF(AND(MONTH(C1485)&gt;=4,MONTH(C1485)&lt;=6),2,IF(AND(MONTH(C1485)&gt;=7,MONTH(C1485)&lt;=9),3,4))))</f>
        <v>4</v>
      </c>
      <c r="D1486" s="94"/>
      <c r="E1486" s="67" t="s">
        <v>2418</v>
      </c>
      <c r="F1486" s="81" t="s">
        <v>11112</v>
      </c>
      <c r="G1486" s="45"/>
      <c r="H1486" s="45"/>
      <c r="I1486" s="45"/>
      <c r="J1486" s="45"/>
    </row>
    <row r="1487" spans="1:10" ht="14.1" customHeight="1" thickBot="1" x14ac:dyDescent="0.25">
      <c r="A1487" s="94"/>
      <c r="B1487" s="67" t="s">
        <v>12943</v>
      </c>
      <c r="C1487" s="76">
        <v>44890</v>
      </c>
      <c r="D1487" s="94"/>
      <c r="E1487" s="67" t="s">
        <v>3074</v>
      </c>
      <c r="F1487" s="81" t="s">
        <v>11112</v>
      </c>
      <c r="G1487" s="45"/>
      <c r="H1487" s="45"/>
      <c r="I1487" s="45"/>
      <c r="J1487" s="45"/>
    </row>
    <row r="1488" spans="1:10" ht="14.1" customHeight="1" thickBot="1" x14ac:dyDescent="0.25">
      <c r="A1488" s="94"/>
      <c r="B1488" s="67" t="s">
        <v>1786</v>
      </c>
      <c r="C1488" s="87">
        <f>IF(C1487="","",IF(AND(MONTH(C1487)&gt;=1,MONTH(C1487)&lt;=3),1,IF(AND(MONTH(C1487)&gt;=4,MONTH(C1487)&lt;=6),2,IF(AND(MONTH(C1487)&gt;=7,MONTH(C1487)&lt;=9),3,4))))</f>
        <v>4</v>
      </c>
      <c r="D1488" s="94"/>
      <c r="E1488" s="67" t="s">
        <v>13193</v>
      </c>
      <c r="F1488" s="81" t="s">
        <v>11112</v>
      </c>
      <c r="G1488" s="45"/>
      <c r="H1488" s="45"/>
      <c r="I1488" s="45"/>
      <c r="J1488" s="45"/>
    </row>
    <row r="1489" spans="1:10" ht="14.1" customHeight="1" thickBot="1" x14ac:dyDescent="0.25">
      <c r="A1489" s="45"/>
      <c r="B1489" s="45"/>
      <c r="C1489" s="45"/>
      <c r="D1489" s="45"/>
      <c r="E1489" s="45"/>
      <c r="F1489" s="45"/>
      <c r="G1489" s="45"/>
      <c r="H1489" s="45"/>
      <c r="I1489" s="45"/>
      <c r="J1489" s="45"/>
    </row>
    <row r="1490" spans="1:10" ht="14.1" customHeight="1" thickBot="1" x14ac:dyDescent="0.25">
      <c r="A1490" s="72" t="s">
        <v>15735</v>
      </c>
      <c r="B1490" s="72" t="s">
        <v>16146</v>
      </c>
      <c r="C1490" s="72" t="s">
        <v>15641</v>
      </c>
      <c r="D1490" s="72" t="s">
        <v>15251</v>
      </c>
      <c r="E1490" s="72" t="s">
        <v>6933</v>
      </c>
      <c r="F1490" s="72" t="s">
        <v>15280</v>
      </c>
      <c r="G1490" s="45"/>
      <c r="H1490" s="45"/>
      <c r="I1490" s="45"/>
      <c r="J1490" s="45"/>
    </row>
    <row r="1491" spans="1:10" ht="13.5" customHeight="1" x14ac:dyDescent="0.2">
      <c r="A1491" s="82">
        <v>51142106</v>
      </c>
      <c r="B1491" s="69" t="str">
        <f ca="1">IFERROR(INDEX(UNSPSCDes,MATCH(INDIRECT(ADDRESS(ROW(),COLUMN()-1,4)),UNSPSCCode,0)),"")</f>
        <v>Ibuprofeno</v>
      </c>
      <c r="C1491" s="82" t="s">
        <v>1449</v>
      </c>
      <c r="D1491" s="82">
        <v>70</v>
      </c>
      <c r="E1491" s="71">
        <v>35</v>
      </c>
      <c r="F1491" s="70">
        <f ca="1">INDIRECT(ADDRESS(ROW(),COLUMN()-2,4))*INDIRECT(ADDRESS(ROW(),COLUMN()-1,4))</f>
        <v>2450</v>
      </c>
      <c r="G1491" s="45"/>
      <c r="H1491" s="45"/>
      <c r="I1491" s="45"/>
      <c r="J1491" s="45"/>
    </row>
    <row r="1492" spans="1:10" ht="13.5" customHeight="1" x14ac:dyDescent="0.2">
      <c r="A1492" s="82">
        <v>51142103</v>
      </c>
      <c r="B1492" s="69" t="str">
        <f ca="1">IFERROR(INDEX(UNSPSCDes,MATCH(INDIRECT(ADDRESS(ROW(),COLUMN()-1,4)),UNSPSCCode,0)),"")</f>
        <v>Diclofenaco potásico</v>
      </c>
      <c r="C1492" s="82" t="s">
        <v>1449</v>
      </c>
      <c r="D1492" s="82">
        <v>80</v>
      </c>
      <c r="E1492" s="71">
        <v>56</v>
      </c>
      <c r="F1492" s="70">
        <f ca="1">INDIRECT(ADDRESS(ROW(),COLUMN()-2,4))*INDIRECT(ADDRESS(ROW(),COLUMN()-1,4))</f>
        <v>4480</v>
      </c>
      <c r="G1492" s="45"/>
      <c r="H1492" s="45"/>
      <c r="I1492" s="45"/>
      <c r="J1492" s="45"/>
    </row>
    <row r="1493" spans="1:10" ht="13.5" customHeight="1" x14ac:dyDescent="0.2">
      <c r="A1493" s="82">
        <v>51171820</v>
      </c>
      <c r="B1493" s="69" t="str">
        <f ca="1">IFERROR(INDEX(UNSPSCDes,MATCH(INDIRECT(ADDRESS(ROW(),COLUMN()-1,4)),UNSPSCCode,0)),"")</f>
        <v>Dimenhidrinato</v>
      </c>
      <c r="C1493" s="82" t="s">
        <v>1449</v>
      </c>
      <c r="D1493" s="82">
        <v>25</v>
      </c>
      <c r="E1493" s="71">
        <v>7</v>
      </c>
      <c r="F1493" s="70">
        <f ca="1">INDIRECT(ADDRESS(ROW(),COLUMN()-2,4))*INDIRECT(ADDRESS(ROW(),COLUMN()-1,4))</f>
        <v>175</v>
      </c>
      <c r="G1493" s="45"/>
      <c r="H1493" s="45"/>
      <c r="I1493" s="45"/>
      <c r="J1493" s="45"/>
    </row>
    <row r="1494" spans="1:10" ht="13.5" customHeight="1" x14ac:dyDescent="0.2">
      <c r="A1494" s="82">
        <v>42141501</v>
      </c>
      <c r="B1494" s="69" t="str">
        <f ca="1">IFERROR(INDEX(UNSPSCDes,MATCH(INDIRECT(ADDRESS(ROW(),COLUMN()-1,4)),UNSPSCCode,0)),"")</f>
        <v>Bolas o fibra de algodón</v>
      </c>
      <c r="C1494" s="82" t="s">
        <v>1449</v>
      </c>
      <c r="D1494" s="82">
        <v>2</v>
      </c>
      <c r="E1494" s="71">
        <v>190</v>
      </c>
      <c r="F1494" s="70">
        <f ca="1">INDIRECT(ADDRESS(ROW(),COLUMN()-2,4))*INDIRECT(ADDRESS(ROW(),COLUMN()-1,4))</f>
        <v>380</v>
      </c>
      <c r="G1494" s="45"/>
      <c r="H1494" s="45"/>
      <c r="I1494" s="45"/>
      <c r="J1494" s="45"/>
    </row>
    <row r="1495" spans="1:10" ht="14.1" customHeight="1" x14ac:dyDescent="0.2">
      <c r="A1495" s="45"/>
      <c r="B1495" s="45"/>
      <c r="C1495" s="45"/>
      <c r="D1495" s="45"/>
      <c r="E1495" s="73" t="s">
        <v>12551</v>
      </c>
      <c r="F1495" s="74">
        <f ca="1">SUM(Table388[MONTO TOTAL ESTIMADO])</f>
        <v>7485</v>
      </c>
      <c r="G1495" s="45"/>
      <c r="H1495" s="45" t="str">
        <f>C1484</f>
        <v>Bienes</v>
      </c>
      <c r="I1495" s="45" t="str">
        <f>E1484</f>
        <v>No</v>
      </c>
      <c r="J1495" s="45" t="str">
        <f>D1484</f>
        <v>Compras por debajo del Umbral</v>
      </c>
    </row>
    <row r="1496" spans="1:10" ht="14.1" customHeight="1" thickBot="1" x14ac:dyDescent="0.3"/>
    <row r="1497" spans="1:10" ht="33.75" customHeight="1" thickBot="1" x14ac:dyDescent="0.25">
      <c r="A1497" s="64" t="s">
        <v>16382</v>
      </c>
      <c r="B1497" s="64" t="s">
        <v>161</v>
      </c>
      <c r="C1497" s="64" t="s">
        <v>11725</v>
      </c>
      <c r="D1497" s="64" t="s">
        <v>14378</v>
      </c>
      <c r="E1497" s="64" t="s">
        <v>10962</v>
      </c>
      <c r="F1497" s="64" t="s">
        <v>11095</v>
      </c>
      <c r="G1497" s="45"/>
      <c r="H1497" s="45"/>
      <c r="I1497" s="45"/>
      <c r="J1497" s="45"/>
    </row>
    <row r="1498" spans="1:10" ht="13.5" customHeight="1" thickBot="1" x14ac:dyDescent="0.25">
      <c r="A1498" s="66" t="s">
        <v>18878</v>
      </c>
      <c r="B1498" s="66" t="s">
        <v>18879</v>
      </c>
      <c r="C1498" s="66" t="s">
        <v>17798</v>
      </c>
      <c r="D1498" s="66" t="s">
        <v>10171</v>
      </c>
      <c r="E1498" s="66" t="s">
        <v>8855</v>
      </c>
      <c r="F1498" s="66" t="s">
        <v>18834</v>
      </c>
      <c r="G1498" s="45"/>
      <c r="H1498" s="45"/>
      <c r="I1498" s="45"/>
      <c r="J1498" s="45"/>
    </row>
    <row r="1499" spans="1:10" ht="14.1" customHeight="1" thickBot="1" x14ac:dyDescent="0.25">
      <c r="A1499" s="93" t="s">
        <v>14828</v>
      </c>
      <c r="B1499" s="67" t="s">
        <v>8529</v>
      </c>
      <c r="C1499" s="76">
        <v>44844</v>
      </c>
      <c r="D1499" s="93" t="s">
        <v>9386</v>
      </c>
      <c r="E1499" s="67" t="s">
        <v>13094</v>
      </c>
      <c r="F1499" s="81" t="s">
        <v>3081</v>
      </c>
      <c r="G1499" s="45"/>
      <c r="H1499" s="45"/>
      <c r="I1499" s="45"/>
      <c r="J1499" s="45"/>
    </row>
    <row r="1500" spans="1:10" ht="14.1" customHeight="1" thickBot="1" x14ac:dyDescent="0.25">
      <c r="A1500" s="94"/>
      <c r="B1500" s="67" t="s">
        <v>1786</v>
      </c>
      <c r="C1500" s="90">
        <f>IF(C1499="","",IF(AND(MONTH(C1499)&gt;=1,MONTH(C1499)&lt;=3),1,IF(AND(MONTH(C1499)&gt;=4,MONTH(C1499)&lt;=6),2,IF(AND(MONTH(C1499)&gt;=7,MONTH(C1499)&lt;=9),3,4))))</f>
        <v>4</v>
      </c>
      <c r="D1500" s="94"/>
      <c r="E1500" s="67" t="s">
        <v>2418</v>
      </c>
      <c r="F1500" s="81" t="s">
        <v>11112</v>
      </c>
      <c r="G1500" s="45"/>
      <c r="H1500" s="45"/>
      <c r="I1500" s="45"/>
      <c r="J1500" s="45"/>
    </row>
    <row r="1501" spans="1:10" ht="14.1" customHeight="1" thickBot="1" x14ac:dyDescent="0.25">
      <c r="A1501" s="94"/>
      <c r="B1501" s="67" t="s">
        <v>12943</v>
      </c>
      <c r="C1501" s="76">
        <v>44851</v>
      </c>
      <c r="D1501" s="94"/>
      <c r="E1501" s="67" t="s">
        <v>3074</v>
      </c>
      <c r="F1501" s="81" t="s">
        <v>11112</v>
      </c>
      <c r="G1501" s="45"/>
      <c r="H1501" s="45"/>
      <c r="I1501" s="45"/>
      <c r="J1501" s="45"/>
    </row>
    <row r="1502" spans="1:10" ht="14.1" customHeight="1" thickBot="1" x14ac:dyDescent="0.25">
      <c r="A1502" s="94"/>
      <c r="B1502" s="67" t="s">
        <v>1786</v>
      </c>
      <c r="C1502" s="90">
        <f>IF(C1501="","",IF(AND(MONTH(C1501)&gt;=1,MONTH(C1501)&lt;=3),1,IF(AND(MONTH(C1501)&gt;=4,MONTH(C1501)&lt;=6),2,IF(AND(MONTH(C1501)&gt;=7,MONTH(C1501)&lt;=9),3,4))))</f>
        <v>4</v>
      </c>
      <c r="D1502" s="94"/>
      <c r="E1502" s="67" t="s">
        <v>13193</v>
      </c>
      <c r="F1502" s="81" t="s">
        <v>11112</v>
      </c>
      <c r="G1502" s="45"/>
      <c r="H1502" s="45"/>
      <c r="I1502" s="45"/>
      <c r="J1502" s="45"/>
    </row>
    <row r="1503" spans="1:10" ht="14.1" customHeight="1" thickBot="1" x14ac:dyDescent="0.25">
      <c r="A1503" s="45"/>
      <c r="B1503" s="45"/>
      <c r="C1503" s="45"/>
      <c r="D1503" s="45"/>
      <c r="E1503" s="45"/>
      <c r="F1503" s="45"/>
      <c r="G1503" s="45"/>
      <c r="H1503" s="45"/>
      <c r="I1503" s="45"/>
      <c r="J1503" s="45"/>
    </row>
    <row r="1504" spans="1:10" ht="14.1" customHeight="1" thickBot="1" x14ac:dyDescent="0.25">
      <c r="A1504" s="72" t="s">
        <v>15735</v>
      </c>
      <c r="B1504" s="72" t="s">
        <v>16146</v>
      </c>
      <c r="C1504" s="72" t="s">
        <v>15641</v>
      </c>
      <c r="D1504" s="72" t="s">
        <v>15251</v>
      </c>
      <c r="E1504" s="72" t="s">
        <v>6933</v>
      </c>
      <c r="F1504" s="72" t="s">
        <v>15280</v>
      </c>
      <c r="G1504" s="45"/>
      <c r="H1504" s="45"/>
      <c r="I1504" s="45"/>
      <c r="J1504" s="45"/>
    </row>
    <row r="1505" spans="1:10" ht="13.5" customHeight="1" x14ac:dyDescent="0.2">
      <c r="A1505" s="82">
        <v>31211504</v>
      </c>
      <c r="B1505" s="69" t="str">
        <f t="shared" ref="B1505:B1513" ca="1" si="72">IFERROR(INDEX(UNSPSCDes,MATCH(INDIRECT(ADDRESS(ROW(),COLUMN()-1,4)),UNSPSCCode,0)),"")</f>
        <v>Pinturas de revestimiento</v>
      </c>
      <c r="C1505" s="82" t="s">
        <v>1449</v>
      </c>
      <c r="D1505" s="82">
        <v>4</v>
      </c>
      <c r="E1505" s="71">
        <v>7000</v>
      </c>
      <c r="F1505" s="70">
        <f t="shared" ref="F1505:F1513" ca="1" si="73">INDIRECT(ADDRESS(ROW(),COLUMN()-2,4))*INDIRECT(ADDRESS(ROW(),COLUMN()-1,4))</f>
        <v>28000</v>
      </c>
      <c r="G1505" s="45"/>
      <c r="H1505" s="45"/>
      <c r="I1505" s="45"/>
      <c r="J1505" s="45"/>
    </row>
    <row r="1506" spans="1:10" ht="13.5" customHeight="1" x14ac:dyDescent="0.2">
      <c r="A1506" s="82">
        <v>31211508</v>
      </c>
      <c r="B1506" s="69" t="str">
        <f t="shared" ca="1" si="72"/>
        <v>Pinturas acrílicas</v>
      </c>
      <c r="C1506" s="82" t="s">
        <v>1449</v>
      </c>
      <c r="D1506" s="82">
        <v>1</v>
      </c>
      <c r="E1506" s="71">
        <v>6000</v>
      </c>
      <c r="F1506" s="70">
        <f t="shared" ca="1" si="73"/>
        <v>6000</v>
      </c>
      <c r="G1506" s="45"/>
      <c r="H1506" s="45"/>
      <c r="I1506" s="45"/>
      <c r="J1506" s="45"/>
    </row>
    <row r="1507" spans="1:10" ht="13.5" customHeight="1" x14ac:dyDescent="0.2">
      <c r="A1507" s="82">
        <v>31211508</v>
      </c>
      <c r="B1507" s="69" t="str">
        <f t="shared" ca="1" si="72"/>
        <v>Pinturas acrílicas</v>
      </c>
      <c r="C1507" s="82" t="s">
        <v>1449</v>
      </c>
      <c r="D1507" s="82">
        <v>3</v>
      </c>
      <c r="E1507" s="71">
        <v>6000</v>
      </c>
      <c r="F1507" s="70">
        <f t="shared" ca="1" si="73"/>
        <v>18000</v>
      </c>
      <c r="G1507" s="45"/>
      <c r="H1507" s="45"/>
      <c r="I1507" s="45"/>
      <c r="J1507" s="45"/>
    </row>
    <row r="1508" spans="1:10" ht="13.5" customHeight="1" x14ac:dyDescent="0.2">
      <c r="A1508" s="82">
        <v>31211906</v>
      </c>
      <c r="B1508" s="69" t="str">
        <f t="shared" ca="1" si="72"/>
        <v>Rodillos de pintar</v>
      </c>
      <c r="C1508" s="82" t="s">
        <v>1449</v>
      </c>
      <c r="D1508" s="82">
        <v>6</v>
      </c>
      <c r="E1508" s="71">
        <v>125</v>
      </c>
      <c r="F1508" s="70">
        <f t="shared" ca="1" si="73"/>
        <v>750</v>
      </c>
      <c r="G1508" s="45"/>
      <c r="H1508" s="45"/>
      <c r="I1508" s="45"/>
      <c r="J1508" s="45"/>
    </row>
    <row r="1509" spans="1:10" ht="13.5" customHeight="1" x14ac:dyDescent="0.2">
      <c r="A1509" s="82">
        <v>31211909</v>
      </c>
      <c r="B1509" s="69" t="str">
        <f t="shared" ca="1" si="72"/>
        <v>Bandejas de pintura</v>
      </c>
      <c r="C1509" s="82" t="s">
        <v>1449</v>
      </c>
      <c r="D1509" s="82">
        <v>2</v>
      </c>
      <c r="E1509" s="71">
        <v>135</v>
      </c>
      <c r="F1509" s="70">
        <f t="shared" ca="1" si="73"/>
        <v>270</v>
      </c>
      <c r="G1509" s="45"/>
      <c r="H1509" s="45"/>
      <c r="I1509" s="45"/>
      <c r="J1509" s="45"/>
    </row>
    <row r="1510" spans="1:10" ht="13.5" customHeight="1" x14ac:dyDescent="0.2">
      <c r="A1510" s="82">
        <v>31211904</v>
      </c>
      <c r="B1510" s="69" t="str">
        <f t="shared" ca="1" si="72"/>
        <v>Brochas</v>
      </c>
      <c r="C1510" s="82" t="s">
        <v>1449</v>
      </c>
      <c r="D1510" s="82">
        <v>3</v>
      </c>
      <c r="E1510" s="71">
        <v>65</v>
      </c>
      <c r="F1510" s="70">
        <f t="shared" ca="1" si="73"/>
        <v>195</v>
      </c>
      <c r="G1510" s="45"/>
      <c r="H1510" s="45"/>
      <c r="I1510" s="45"/>
      <c r="J1510" s="45"/>
    </row>
    <row r="1511" spans="1:10" ht="13.5" customHeight="1" x14ac:dyDescent="0.2">
      <c r="A1511" s="82">
        <v>31211904</v>
      </c>
      <c r="B1511" s="69" t="str">
        <f t="shared" ca="1" si="72"/>
        <v>Brochas</v>
      </c>
      <c r="C1511" s="82" t="s">
        <v>1449</v>
      </c>
      <c r="D1511" s="82">
        <v>3</v>
      </c>
      <c r="E1511" s="71">
        <v>85</v>
      </c>
      <c r="F1511" s="70">
        <f t="shared" ca="1" si="73"/>
        <v>255</v>
      </c>
      <c r="G1511" s="45"/>
      <c r="H1511" s="45"/>
      <c r="I1511" s="45"/>
      <c r="J1511" s="45"/>
    </row>
    <row r="1512" spans="1:10" ht="13.5" customHeight="1" x14ac:dyDescent="0.2">
      <c r="A1512" s="82">
        <v>31201501</v>
      </c>
      <c r="B1512" s="69" t="str">
        <f t="shared" ca="1" si="72"/>
        <v>Cinta de ductos</v>
      </c>
      <c r="C1512" s="82" t="s">
        <v>1449</v>
      </c>
      <c r="D1512" s="82">
        <v>5</v>
      </c>
      <c r="E1512" s="71">
        <v>366</v>
      </c>
      <c r="F1512" s="70">
        <f t="shared" ca="1" si="73"/>
        <v>1830</v>
      </c>
      <c r="G1512" s="45"/>
      <c r="H1512" s="45"/>
      <c r="I1512" s="45"/>
      <c r="J1512" s="45"/>
    </row>
    <row r="1513" spans="1:10" ht="13.5" customHeight="1" x14ac:dyDescent="0.2">
      <c r="A1513" s="82">
        <v>31211912</v>
      </c>
      <c r="B1513" s="69" t="str">
        <f t="shared" ca="1" si="72"/>
        <v>Varillas telescópicas</v>
      </c>
      <c r="C1513" s="82" t="s">
        <v>1449</v>
      </c>
      <c r="D1513" s="82">
        <v>1</v>
      </c>
      <c r="E1513" s="71">
        <v>325</v>
      </c>
      <c r="F1513" s="70">
        <f t="shared" ca="1" si="73"/>
        <v>325</v>
      </c>
      <c r="G1513" s="45"/>
      <c r="H1513" s="45"/>
      <c r="I1513" s="45"/>
      <c r="J1513" s="45"/>
    </row>
    <row r="1514" spans="1:10" ht="14.1" customHeight="1" x14ac:dyDescent="0.2">
      <c r="A1514" s="45"/>
      <c r="B1514" s="45"/>
      <c r="C1514" s="45"/>
      <c r="D1514" s="45"/>
      <c r="E1514" s="73" t="s">
        <v>12551</v>
      </c>
      <c r="F1514" s="74">
        <f ca="1">SUM(Table339[MONTO TOTAL ESTIMADO])</f>
        <v>55625</v>
      </c>
      <c r="G1514" s="45"/>
      <c r="H1514" s="45" t="str">
        <f>C1498</f>
        <v>Bienes</v>
      </c>
      <c r="I1514" s="45" t="str">
        <f>E1498</f>
        <v>Sí</v>
      </c>
      <c r="J1514" s="45" t="str">
        <f>D1498</f>
        <v>Compras por debajo del Umbral</v>
      </c>
    </row>
  </sheetData>
  <sheetProtection algorithmName="SHA-512" hashValue="DqES32Aag03fdYx2mxtsRb83UauIbl8mAgRk7cD3CmCzJvAqhDtNQkHBQ1qXLSVDo/xEws/4IS3TFuGgdQbIug==" saltValue="R/KTAeEh88XSrzSJS2IjvQ==" spinCount="100000" sheet="1" objects="1" scenarios="1"/>
  <protectedRanges>
    <protectedRange sqref="F5:G5" name="Rango3"/>
    <protectedRange sqref="E11:E12" name="Rango2"/>
  </protectedRanges>
  <mergeCells count="182">
    <mergeCell ref="A1499:A1502"/>
    <mergeCell ref="D1499:D1502"/>
    <mergeCell ref="A644:A647"/>
    <mergeCell ref="D644:D647"/>
    <mergeCell ref="A688:A691"/>
    <mergeCell ref="D688:D691"/>
    <mergeCell ref="A655:A658"/>
    <mergeCell ref="D655:D658"/>
    <mergeCell ref="A666:A669"/>
    <mergeCell ref="D666:D669"/>
    <mergeCell ref="A677:A680"/>
    <mergeCell ref="D677:D680"/>
    <mergeCell ref="A733:A736"/>
    <mergeCell ref="D733:D736"/>
    <mergeCell ref="A744:A747"/>
    <mergeCell ref="D744:D747"/>
    <mergeCell ref="A755:A758"/>
    <mergeCell ref="D755:D758"/>
    <mergeCell ref="A699:A702"/>
    <mergeCell ref="D699:D702"/>
    <mergeCell ref="A710:A713"/>
    <mergeCell ref="D710:D713"/>
    <mergeCell ref="A721:A724"/>
    <mergeCell ref="D721:D724"/>
    <mergeCell ref="A579:A582"/>
    <mergeCell ref="D579:D582"/>
    <mergeCell ref="A595:A598"/>
    <mergeCell ref="D595:D598"/>
    <mergeCell ref="A611:A614"/>
    <mergeCell ref="D611:D614"/>
    <mergeCell ref="A622:A625"/>
    <mergeCell ref="D622:D625"/>
    <mergeCell ref="A633:A636"/>
    <mergeCell ref="D633:D636"/>
    <mergeCell ref="A502:A505"/>
    <mergeCell ref="D502:D505"/>
    <mergeCell ref="A517:A520"/>
    <mergeCell ref="D517:D520"/>
    <mergeCell ref="A532:A535"/>
    <mergeCell ref="D532:D535"/>
    <mergeCell ref="A547:A550"/>
    <mergeCell ref="D547:D550"/>
    <mergeCell ref="A563:A566"/>
    <mergeCell ref="D563:D566"/>
    <mergeCell ref="A454:A457"/>
    <mergeCell ref="D454:D457"/>
    <mergeCell ref="A339:A342"/>
    <mergeCell ref="D339:D342"/>
    <mergeCell ref="A380:A383"/>
    <mergeCell ref="D380:D383"/>
    <mergeCell ref="A416:A419"/>
    <mergeCell ref="D416:D419"/>
    <mergeCell ref="A491:A494"/>
    <mergeCell ref="D491:D494"/>
    <mergeCell ref="A1:A4"/>
    <mergeCell ref="E6:F6"/>
    <mergeCell ref="E7:F7"/>
    <mergeCell ref="B2:E2"/>
    <mergeCell ref="B3:E3"/>
    <mergeCell ref="A106:A109"/>
    <mergeCell ref="D106:D109"/>
    <mergeCell ref="A17:A20"/>
    <mergeCell ref="D17:D20"/>
    <mergeCell ref="A42:A45"/>
    <mergeCell ref="D42:D45"/>
    <mergeCell ref="A76:A79"/>
    <mergeCell ref="D76:D79"/>
    <mergeCell ref="A136:A139"/>
    <mergeCell ref="D136:D139"/>
    <mergeCell ref="A155:A158"/>
    <mergeCell ref="D155:D158"/>
    <mergeCell ref="A170:A173"/>
    <mergeCell ref="D170:D173"/>
    <mergeCell ref="E9:F9"/>
    <mergeCell ref="E8:F8"/>
    <mergeCell ref="E10:F10"/>
    <mergeCell ref="E11:F11"/>
    <mergeCell ref="E12:F12"/>
    <mergeCell ref="A270:A273"/>
    <mergeCell ref="D270:D273"/>
    <mergeCell ref="A305:A308"/>
    <mergeCell ref="D305:D308"/>
    <mergeCell ref="A185:A188"/>
    <mergeCell ref="D185:D188"/>
    <mergeCell ref="A200:A203"/>
    <mergeCell ref="D200:D203"/>
    <mergeCell ref="A235:A238"/>
    <mergeCell ref="D235:D238"/>
    <mergeCell ref="A802:A805"/>
    <mergeCell ref="D802:D805"/>
    <mergeCell ref="A820:A823"/>
    <mergeCell ref="D820:D823"/>
    <mergeCell ref="A846:A849"/>
    <mergeCell ref="D846:D849"/>
    <mergeCell ref="A766:A769"/>
    <mergeCell ref="D766:D769"/>
    <mergeCell ref="A777:A780"/>
    <mergeCell ref="D777:D780"/>
    <mergeCell ref="A788:A791"/>
    <mergeCell ref="D788:D791"/>
    <mergeCell ref="A919:A922"/>
    <mergeCell ref="D919:D922"/>
    <mergeCell ref="A939:A942"/>
    <mergeCell ref="D939:D942"/>
    <mergeCell ref="A957:A960"/>
    <mergeCell ref="D957:D960"/>
    <mergeCell ref="A860:A863"/>
    <mergeCell ref="D860:D863"/>
    <mergeCell ref="A879:A882"/>
    <mergeCell ref="D879:D882"/>
    <mergeCell ref="A899:A902"/>
    <mergeCell ref="D899:D902"/>
    <mergeCell ref="A1020:A1023"/>
    <mergeCell ref="D1020:D1023"/>
    <mergeCell ref="A1033:A1036"/>
    <mergeCell ref="D1033:D1036"/>
    <mergeCell ref="A1046:A1049"/>
    <mergeCell ref="D1046:D1049"/>
    <mergeCell ref="A975:A978"/>
    <mergeCell ref="D975:D978"/>
    <mergeCell ref="A996:A999"/>
    <mergeCell ref="D996:D999"/>
    <mergeCell ref="A1007:A1010"/>
    <mergeCell ref="D1007:D1010"/>
    <mergeCell ref="A1103:A1106"/>
    <mergeCell ref="D1103:D1106"/>
    <mergeCell ref="A1120:A1123"/>
    <mergeCell ref="D1120:D1123"/>
    <mergeCell ref="A1136:A1139"/>
    <mergeCell ref="D1136:D1139"/>
    <mergeCell ref="A1059:A1062"/>
    <mergeCell ref="D1059:D1062"/>
    <mergeCell ref="A1076:A1079"/>
    <mergeCell ref="D1076:D1079"/>
    <mergeCell ref="A1091:A1094"/>
    <mergeCell ref="D1091:D1094"/>
    <mergeCell ref="A1191:A1194"/>
    <mergeCell ref="D1191:D1194"/>
    <mergeCell ref="A1207:A1210"/>
    <mergeCell ref="D1207:D1210"/>
    <mergeCell ref="A1223:A1226"/>
    <mergeCell ref="D1223:D1226"/>
    <mergeCell ref="A1150:A1153"/>
    <mergeCell ref="D1150:D1153"/>
    <mergeCell ref="A1161:A1164"/>
    <mergeCell ref="D1161:D1164"/>
    <mergeCell ref="A1175:A1178"/>
    <mergeCell ref="D1175:D1178"/>
    <mergeCell ref="A1300:A1303"/>
    <mergeCell ref="D1300:D1303"/>
    <mergeCell ref="A1311:A1314"/>
    <mergeCell ref="D1311:D1314"/>
    <mergeCell ref="A1346:A1349"/>
    <mergeCell ref="D1346:D1349"/>
    <mergeCell ref="A1239:A1242"/>
    <mergeCell ref="D1239:D1242"/>
    <mergeCell ref="A1253:A1256"/>
    <mergeCell ref="D1253:D1256"/>
    <mergeCell ref="A1264:A1267"/>
    <mergeCell ref="D1264:D1267"/>
    <mergeCell ref="A1390:A1393"/>
    <mergeCell ref="D1390:D1393"/>
    <mergeCell ref="A1402:A1405"/>
    <mergeCell ref="D1402:D1405"/>
    <mergeCell ref="A1414:A1417"/>
    <mergeCell ref="D1414:D1417"/>
    <mergeCell ref="A1357:A1360"/>
    <mergeCell ref="D1357:D1360"/>
    <mergeCell ref="A1368:A1371"/>
    <mergeCell ref="D1368:D1371"/>
    <mergeCell ref="A1379:A1382"/>
    <mergeCell ref="D1379:D1382"/>
    <mergeCell ref="A1472:A1475"/>
    <mergeCell ref="D1472:D1475"/>
    <mergeCell ref="A1485:A1488"/>
    <mergeCell ref="D1485:D1488"/>
    <mergeCell ref="A1428:A1431"/>
    <mergeCell ref="D1428:D1431"/>
    <mergeCell ref="A1440:A1443"/>
    <mergeCell ref="D1440:D1443"/>
    <mergeCell ref="A1455:A1458"/>
    <mergeCell ref="D1455:D145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2 C76 C106 C136 C155 C170 C185 C200 C235 C270 C305 C339 C380 C416 C454 C491 C502 C517 C532 C547 C563 C579 C595 C611 C622 C633 C644 C655 C666 C677 C688 C699 C710 C721 C733 C744 C755 C766 C777 C788 C802 C820 C846 C860 C879 C899 C919 C939 C957 C975 C996 C1007 C1020 C1033 C1046 C1059 C1076 C1091 C1103 C1120 C1136 C1150 C1161 C1175 C1191 C1207 C1223 C1239 C1253 C1264 C1300 C1311 C1346 C1357 C1368 C1379 C1390 C1402 C1414 C1428 C1455 C1440 C1472 C1485 C1499" xr:uid="{00000000-0002-0000-0100-000003000000}">
      <formula1>C19</formula1>
    </dataValidation>
    <dataValidation type="date" operator="greaterThanOrEqual" allowBlank="1" showInputMessage="1" showErrorMessage="1" sqref="C19 C44 C78 C108 C138 C157 C172 C187 C202 C237 C272 C307 C341 C382 C418 C456 C493 C504 C519 C534 C549 C565 C581 C597 C613 C624 C635 C646 C657 C668 C679 C690 C701 C712 C723 C735 C746 C757 C768 C779 C790 C804 C822 C848 C862 C881 C901 C921 C941 C959 C977 C998 C1009 C1022 C1035 C1048 C1061 C1078 C1093 C1105 C1122 C1138 C1152 C1163 C1177 C1193 C1209 C1225 C1241 C1255 C1266 C1302 C1313 C1348 C1359 C1370 C1381 C1392 C1404 C1416 C1430 C1442 C1457 C1474 C1487 C1501" xr:uid="{00000000-0002-0000-0100-000004000000}">
      <formula1>C17</formula1>
    </dataValidation>
    <dataValidation type="list" allowBlank="1" showInputMessage="1" showErrorMessage="1" sqref="F17 F42 F76 F106 F136 F155 F170 F185 F200 F235 F270 F305 F339 F380 F416 F454 F491 F502 F517 F532 F547 F563 F579 F595 F611 F622 F633 F644 F655 F666 F677 F688 F699 F710 F721 F733 F744 F755 F766 F777 F788 F802 F820 F846 F860 F879 F899 F919 F939 F957 F975 F996 F1007 F1020 F1033 F1046 F1059 F1076 F1091 F1103 F1120 F1136 F1150 F1161 F1175 F1191 F1207 F1223 F1239 F1253 F1265 F1300 F1311 F1346 F1357 F1368 F1379 F1390 F1402 F1414 F1428 F1440 F1455 F1472 F1485 F1499" xr:uid="{00000000-0002-0000-0100-000005000000}">
      <formula1>IF(INDIRECT(ADDRESS(ROW()+1,COLUMN(),4))="",RegionList,INDEX(RegionColumn,MATCH(INDIRECT(ADDRESS(ROW()+1,COLUMN(),4)),ProvinciaList,0)))</formula1>
    </dataValidation>
    <dataValidation type="list" allowBlank="1" showInputMessage="1" showErrorMessage="1" sqref="F18 F43 F77 F107 F137 F156 F171 F186 F201 F236 F271 F306 F340 F381 F417 F455 F492 F503 F518 F533 F548 F564 F580 F596 F612 F623 F634 F645 F656 F667 F678 F689 F700 F711 F722 F734 F745 F756 F767 F778 F789 F803 F821 F847 F861 F880 F900 F920 F940 F958 F976 F997 F1008 F1021 F1034 F1047 F1060 F1077 F1092 F1104 F1121 F1137 F1151 F1162 F1176 F1192 F1208 F1224 F1240 F1254 F1266 F1301 F1312 F1347 F1358 F1369 F1380 F1391 F1403 F1415 F1429 F1441 F1456 F1473 F1486 F1500"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4 F78 F108 F138 F157 F172 F187 F202 F237 F272 F307 F341 F382 F418 F456 F493 F504 F519 F534 F549 F565 F581 F597 F613 F624 F635 F646 F657 F668 F679 F690 F701 F712 F723 F735 F746 F757 F768 F779 F790 F804 F822 F848 F862 F881 F901 F921 F941 F959 F977 F998 F1009 F1022 F1035 F1048 F1061 F1078 F1093 F1105 F1122 F1138 F1152 F1163 F1177 F1193 F1209 F1225 F1241 F1255 F1267 F1302 F1313 F1348 F1359 F1370 F1381 F1392 F1404 F1416 F1430 F1442 F1457 F1474 F1487 F1501"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5 F79 F109 F139 F158 F173 F188 F203 F238 F273 F308 F342 F383 F419 F457 F494 F505 F520 F535 F550 F566 F582 F598 F614 F625 F636 F647 F658 F669 F680 F691 F702 F713 F724 F736 F747 F758 F769 F780 F791 F805 F823 F849 F863 F882 F902 F922 F942 F960 F978 F999 F1010 F1023 F1036 F1049 F1062 F1079 F1094 F1106 F1123 F1139 F1153 F1164 F1178 F1194 F1210 F1226 F1242 F1256 F1268 F1303 F1314 F1349 F1360 F1371 F1382 F1393 F1405 F1417 F1431 F1443 F1458 F1475 F1488 F1502"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48:A71 A460:A486 A23:A37 A82:A101 A311:A334 A142:A150 A161:A165 A176:A180 A411 A206:A230 A191:A195 A345:A375 A448:A449 A241:A265 A276:A300 A386:A408 A422:A446 A112:A131 A497 A508:A512 A523:A527 A538:A542 A553:A558 A569:A574 A585:A590 A601:A606 A617 A628 A639 A650 A661 A672 A683 A694 A705 A716 A727:A728 A739 A750 A761 A772 A783 A794:A797 A808:A815 A826:A841 A852:A855 A866:A874 A885:A894 A905:A914 A925:A934 A945:A952 A963:A970 A981:A991 A1002 A1013:A1015 A1026:A1028 A1039:A1041 A1052:A1054 A1065:A1071 A1082:A1086 A1097:A1098 A1109:A1115 A1126:A1131 A1142:A1145 A1156 A1167:A1170 A1181:A1186 A1197:A1202 A1213:A1218 A1229:A1234 A1245:A1248 A1259 A1270:A1295 A1306 A1317:A1341 A1352 A1363 A1374 A1385 A1396:A1397 A1408:A1409 A1505:A1513 A1434:A1435 A1446:A1450 A1461:A1467 A1478:A1480 A1491:A1494 A1420:A1423" xr:uid="{00000000-0002-0000-0100-000009000000}">
      <formula1>0</formula1>
    </dataValidation>
    <dataValidation type="list" allowBlank="1" showInputMessage="1" showErrorMessage="1" sqref="C48:C71 C460:C486 C23:C37 C82:C101 C311:C334 C142:C150 C161:C165 C176:C180 C386:C411 C206:C230 C191:C195 C345:C375 C422:C449 C241:C265 C276:C300 C112:C131 C497 C508:C512 C523:C527 C538:C542 C553:C558 C569:C574 C585:C590 C601:C606 C617 C628 C639 C650 C661 C672 C683 C694 C705 C716 C727:C728 C739 C750 C761 C772 C783 C794:C797 C808:C815 C826:C841 C852:C855 C866:C874 C885:C894 C905:C914 C925:C934 C945:C952 C963:C970 C981:C991 C1002 C1013:C1015 C1026:C1028 C1039:C1041 C1052:C1054 C1065:C1071 C1082:C1086 C1097:C1098 C1109:C1115 C1126:C1131 C1142:C1145 C1167:C1170 C1156 C1181:C1186 C1197:C1202 C1213:C1218 C1229:C1234 C1245:C1248 C1259 C1270:C1295 C1306 C1317:C1341 C1352 C1363 C1374 C1385 C1396:C1397 C1408:C1409 C1505:C1513 C1434:C1435 C1446:C1450 C1461:C1467 C1478:C1480 C1491:C1494 C1420:C1423" xr:uid="{00000000-0002-0000-0100-00000A000000}">
      <formula1>UnidadesList</formula1>
    </dataValidation>
    <dataValidation type="decimal" operator="greaterThan" allowBlank="1" showInputMessage="1" showErrorMessage="1" sqref="D48:E71 D460:E486 D23:E37 D82:E101 D311:E334 D142:E150 D161:E165 D176:E180 D386:E411 D206:E230 D191:E195 D345:E375 D422:E449 D241:E265 D276:E300 D112:E131 D497:E497 D508:E512 D523:E527 D538:E542 D553:E558 D569:E574 D585:E590 D601:E606 D617:E617 D628:E628 D639:E639 D650:E650 D661:E661 D672:E672 D683:E683 D694:E694 D705:E705 D716:E716 D727:E728 D739:E739 D750:E750 D761:E761 D772:E772 D783:E783 D794:E797 D808:E815 D826:E841 D852:E855 D866:E874 D885:E894 D905:E914 D925:E934 D945:E952 D963:E970 D981:E991 D1002:E1002 D1013:E1015 D1026:E1028 D1039:E1041 D1052:E1054 D1065:E1071 D1082:E1086 D1097:E1098 D1109:E1115 D1126:E1131 D1142:E1145 D1167:E1170 D1156:E1156 D1181:E1186 D1197:E1202 D1213:E1218 D1229:E1234 D1245:E1248 D1259:E1259 D1270:E1295 D1306:E1306 D1317:E1341 D1352:E1352 D1363:E1363 D1374:E1374 D1385:E1385 D1396:E1397 D1408:E1409 D1505:E1513 D1434:E1435 D1446:E1450 D1461:E1467 D1478:E1480 D1491:E1494 D1420:E1423" xr:uid="{00000000-0002-0000-0100-00000B000000}">
      <formula1>0</formula1>
    </dataValidation>
  </dataValidations>
  <pageMargins left="0.7" right="0.7" top="0.75" bottom="0.75" header="0.3" footer="0.3"/>
  <pageSetup scale="52" fitToHeight="0" orientation="portrait" r:id="rId1"/>
  <rowBreaks count="17" manualBreakCount="17">
    <brk id="95" max="9" man="1"/>
    <brk id="182" max="9" man="1"/>
    <brk id="277" max="9" man="1"/>
    <brk id="376" max="9" man="1"/>
    <brk id="473" max="9" man="1"/>
    <brk id="560" max="9" man="1"/>
    <brk id="641" max="9" man="1"/>
    <brk id="718" max="9" man="1"/>
    <brk id="799" max="9" man="1"/>
    <brk id="888" max="9" man="1"/>
    <brk id="980" max="9" man="1"/>
    <brk id="1070" max="9" man="1"/>
    <brk id="1159" max="9" man="1"/>
    <brk id="1236" max="9" man="1"/>
    <brk id="1308" max="9" man="1"/>
    <brk id="1398" max="9" man="1"/>
    <brk id="148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1517</xdr:row>
                    <xdr:rowOff>0</xdr:rowOff>
                  </from>
                  <to>
                    <xdr:col>1</xdr:col>
                    <xdr:colOff>457200</xdr:colOff>
                    <xdr:row>1518</xdr:row>
                    <xdr:rowOff>161925</xdr:rowOff>
                  </to>
                </anchor>
              </controlPr>
            </control>
          </mc:Choice>
        </mc:AlternateContent>
        <mc:AlternateContent xmlns:mc="http://schemas.openxmlformats.org/markup-compatibility/2006">
          <mc:Choice Requires="x14">
            <control shapeId="12318" r:id="rId8" name="Button 1054">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9" r:id="rId9" name="Button 1055">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20" r:id="rId10" name="Button 1056">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21" r:id="rId11" name="Button 1057">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43" r:id="rId12" name="Button 1079">
              <controlPr locked="0" defaultSize="0" print="0" autoFill="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44" r:id="rId13" name="Button 1080">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45" r:id="rId14" name="Button 1081">
              <controlPr locked="0" defaultSize="0" print="0" autoFill="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75" r:id="rId15" name="Button 1111">
              <controlPr locked="0" defaultSize="0" print="0" autoFill="0" autoPict="0" macro="[0]!Sheet1.InsertNewTabl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376" r:id="rId16" name="Button 1112">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377" r:id="rId17" name="Button 1113">
              <controlPr locked="0" defaultSize="0" print="0" autoFill="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396" r:id="rId18" name="Button 1132">
              <controlPr locked="0" defaultSize="0" print="0" autoFill="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397" r:id="rId19" name="Button 1133">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398" r:id="rId20" name="Button 1134">
              <controlPr locked="0" defaultSize="0" print="0" autoFill="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420" r:id="rId21" name="Button 1156">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422" r:id="rId22" name="Button 1158">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424" r:id="rId23" name="Button 1160">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427" r:id="rId24" name="Button 1163">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28" r:id="rId25" name="Button 1164">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430" r:id="rId26" name="Button 1166">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32" r:id="rId27" name="Button 1168">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434" r:id="rId28" name="Button 1170">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436" r:id="rId29" name="Button 1172">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438" r:id="rId30" name="Button 1174">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41" r:id="rId31" name="Button 1177">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43" r:id="rId32" name="Button 1179">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45" r:id="rId33" name="Button 1181">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451" r:id="rId34" name="Button 1187">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452" r:id="rId35" name="Button 1188">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453" r:id="rId36" name="Button 1189">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56" r:id="rId37" name="Button 1192">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57" r:id="rId38" name="Button 1193">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458" r:id="rId39" name="Button 1194">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83" r:id="rId40" name="Button 1219">
              <controlPr locked="0" defaultSize="0" print="0" autoFill="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84" r:id="rId41" name="Button 1220">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85" r:id="rId42" name="Button 1221">
              <controlPr locked="0" defaultSize="0" print="0" autoFill="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486" r:id="rId43" name="Button 1222">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87" r:id="rId44" name="Button 1223">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88" r:id="rId45" name="Button 1224">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499" r:id="rId46" name="Button 1235">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19" r:id="rId47" name="Button 1255">
              <controlPr locked="0" defaultSize="0" print="0" autoFill="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20" r:id="rId48" name="Button 1256">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21" r:id="rId49" name="Button 1257">
              <controlPr locked="0" defaultSize="0" print="0" autoFill="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550" r:id="rId50" name="Button 1286">
              <controlPr locked="0" defaultSize="0" print="0" autoFill="0" autoPict="0" macro="[0]!Sheet1.InsertNewTabl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51" r:id="rId51" name="Button 1287">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52" r:id="rId52" name="Button 1288">
              <controlPr locked="0" defaultSize="0" print="0" autoFill="0" autoPict="0" macro="[0]!Sheet1.deleteProcedure">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80" r:id="rId53" name="Button 1316">
              <controlPr locked="0" defaultSize="0" print="0" autoFill="0" autoPict="0" macro="[0]!Sheet1.InsertNewTabl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81" r:id="rId54" name="Button 1317">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82" r:id="rId55" name="Button 1318">
              <controlPr locked="0" defaultSize="0" print="0" autoFill="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10" r:id="rId56" name="Button 1346">
              <controlPr locked="0" defaultSize="0" print="0" autoFill="0" autoPict="0" macro="[0]!Sheet1.InsertNewTabl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12" r:id="rId57" name="Button 1348">
              <controlPr locked="0" defaultSize="0" print="0" autoFill="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22" r:id="rId58" name="Button 1358">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23" r:id="rId59" name="Button 1359">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25" r:id="rId60" name="Button 1361">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27" r:id="rId61" name="Button 1363">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29" r:id="rId62" name="Button 1365">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49" r:id="rId63" name="Button 1385">
              <controlPr locked="0" defaultSize="0" print="0" autoFill="0" autoPict="0" macro="[0]!Sheet1.InsertNewTabl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650" r:id="rId64" name="Button 1386">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651" r:id="rId65" name="Button 1387">
              <controlPr locked="0" defaultSize="0" print="0" autoFill="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662" r:id="rId66" name="Button 1398">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63" r:id="rId67" name="Button 1399">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664" r:id="rId68" name="Button 1400">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666" r:id="rId69" name="Button 1402">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667" r:id="rId70" name="Button 1403">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668" r:id="rId71" name="Button 1404">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669" r:id="rId72" name="Button 1405">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92" r:id="rId73" name="Button 1428">
              <controlPr locked="0" defaultSize="0" print="0" autoFill="0" autoPict="0" macro="[0]!Sheet1.InsertNewTabl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93" r:id="rId74" name="Button 1429">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94" r:id="rId75" name="Button 1430">
              <controlPr locked="0" defaultSize="0" print="0" autoFill="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13" r:id="rId76" name="Button 1449">
              <controlPr locked="0" defaultSize="0" print="0" autoFill="0" autoPict="0" macro="[0]!Sheet1.InsertNewTabl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715" r:id="rId77" name="Button 1451">
              <controlPr locked="0" defaultSize="0" print="0" autoFill="0" autoPict="0" macro="[0]!Sheet1.deleteProcedure">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734" r:id="rId78" name="Button 1470">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35" r:id="rId79" name="Button 1471">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36" r:id="rId80" name="Button 1472">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37" r:id="rId81" name="Button 1473">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38" r:id="rId82" name="Button 1474">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739" r:id="rId83" name="Button 1475">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44" r:id="rId84" name="Button 1480">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745" r:id="rId85" name="Button 1481">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46" r:id="rId86" name="Button 1482">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748" r:id="rId87" name="Button 1484">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50" r:id="rId88" name="Button 1486">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52" r:id="rId89" name="Button 1488">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753" r:id="rId90" name="Button 1489">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754" r:id="rId91" name="Button 1490">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55" r:id="rId92" name="Button 1491">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57" r:id="rId93" name="Button 1493">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758" r:id="rId94" name="Button 1494">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60" r:id="rId95" name="Button 1496">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61" r:id="rId96" name="Button 1497">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63" r:id="rId97" name="Button 1499">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65" r:id="rId98" name="Button 150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67" r:id="rId99" name="Button 1503">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69" r:id="rId100" name="Button 1505">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773" r:id="rId101" name="Button 1509">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774" r:id="rId102" name="Button 1510">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775" r:id="rId103" name="Button 1511">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777" r:id="rId104" name="Button 1513">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79" r:id="rId105" name="Button 1515">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781" r:id="rId106" name="Button 1517">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83" r:id="rId107" name="Button 1519">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785" r:id="rId108" name="Button 1521">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87" r:id="rId109" name="Button 1523">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06" r:id="rId110" name="Button 1542">
              <controlPr locked="0" defaultSize="0" print="0" autoFill="0" autoPict="0" macro="[0]!Sheet1.InsertNewTabl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07" r:id="rId111" name="Button 1543">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08" r:id="rId112" name="Button 1544">
              <controlPr locked="0" defaultSize="0" print="0" autoFill="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34" r:id="rId113" name="Button 1570">
              <controlPr locked="0" defaultSize="0" print="0" autoFill="0" autoPict="0" macro="[0]!Sheet1.InsertNewTabl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835" r:id="rId114" name="Button 1571">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836" r:id="rId115" name="Button 1572">
              <controlPr locked="0" defaultSize="0" print="0" autoFill="0" autoPict="0" macro="[0]!Sheet1.deleteProcedure">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863" r:id="rId116" name="Button 1599">
              <controlPr locked="0" defaultSize="0" print="0" autoFill="0" autoPict="0" macro="[0]!Sheet1.InsertNewTabl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864" r:id="rId117" name="Button 1600">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865" r:id="rId118" name="Button 1601">
              <controlPr locked="0" defaultSize="0" print="0" autoFill="0" autoPict="0" macro="[0]!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896" r:id="rId119" name="Button 1632">
              <controlPr locked="0" defaultSize="0" print="0" autoFill="0" autoPict="0" macro="[0]!Sheet1.InsertNewTabl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897" r:id="rId120" name="Button 1633">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898" r:id="rId121" name="Button 1634">
              <controlPr locked="0" defaultSize="0" print="0" autoFill="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908" r:id="rId122" name="Button 1644">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909" r:id="rId123" name="Button 1645">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910" r:id="rId124" name="Button 1646">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911" r:id="rId125" name="Button 1647">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914" r:id="rId126" name="Button 1650">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919" r:id="rId127" name="Button 1655">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921" r:id="rId128" name="Button 1657">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923" r:id="rId129" name="Button 1659">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925" r:id="rId130" name="Button 1661">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27" r:id="rId131" name="Button 1663">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929" r:id="rId132" name="Button 1665">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931" r:id="rId133" name="Button 1667">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933" r:id="rId134" name="Button 1669">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934" r:id="rId135" name="Button 1670">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937" r:id="rId136" name="Button 1673">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940" r:id="rId137" name="Button 1676">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941" r:id="rId138" name="Button 1677">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944" r:id="rId139" name="Button 1680">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945" r:id="rId140" name="Button 1681">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946" r:id="rId141" name="Button 1682">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947" r:id="rId142" name="Button 1683">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953" r:id="rId143" name="Button 1689">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957" r:id="rId144" name="Button 1693">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958" r:id="rId145" name="Button 1694">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960" r:id="rId146" name="Button 1696">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961" r:id="rId147" name="Button 1697">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62" r:id="rId148" name="Button 1698">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963" r:id="rId149" name="Button 1699">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964" r:id="rId150" name="Button 1700">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965" r:id="rId151" name="Button 1701">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966" r:id="rId152" name="Button 1702">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967" r:id="rId153" name="Button 1703">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68" r:id="rId154" name="Button 1704">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969" r:id="rId155" name="Button 1705">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972" r:id="rId156" name="Button 1708">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973" r:id="rId157" name="Button 1709">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74" r:id="rId158" name="Button 1710">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75" r:id="rId159" name="Button 1711">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976" r:id="rId160" name="Button 1712">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978" r:id="rId161" name="Button 1714">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979" r:id="rId162" name="Button 1715">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981" r:id="rId163" name="Button 1717">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82" r:id="rId164" name="Button 1718">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984" r:id="rId165" name="Button 1720">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85" r:id="rId166" name="Button 1721">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87" r:id="rId167" name="Button 1723">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988" r:id="rId168" name="Button 1724">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989" r:id="rId169" name="Button 1725">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990" r:id="rId170" name="Button 1726">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992" r:id="rId171" name="Button 1728">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93" r:id="rId172" name="Button 1729">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995" r:id="rId173" name="Button 1731">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96" r:id="rId174" name="Button 1732">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000" r:id="rId175" name="Button 1736">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001" r:id="rId176" name="Button 1737">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3002" r:id="rId177" name="Button 1738">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003" r:id="rId178" name="Button 1739">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005" r:id="rId179" name="Button 1741">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006" r:id="rId180" name="Button 1742">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007" r:id="rId181" name="Button 1743">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3008" r:id="rId182" name="Button 1744">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010" r:id="rId183" name="Button 1746">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011" r:id="rId184" name="Button 1747">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012" r:id="rId185" name="Button 1748">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013" r:id="rId186" name="Button 1749">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015" r:id="rId187" name="Button 1751">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3016" r:id="rId188" name="Button 1752">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3017" r:id="rId189" name="Button 1753">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3018" r:id="rId190" name="Button 1754">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019" r:id="rId191" name="Button 1755">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021" r:id="rId192" name="Button 1757">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23" r:id="rId193" name="Button 1759">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24" r:id="rId194" name="Button 1760">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25" r:id="rId195" name="Button 1761">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026" r:id="rId196" name="Button 1762">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027" r:id="rId197" name="Button 1763">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028" r:id="rId198" name="Button 1764">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29" r:id="rId199" name="Button 1765">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030" r:id="rId200" name="Button 1766">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031" r:id="rId201" name="Button 1767">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032" r:id="rId202" name="Button 1768">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33" r:id="rId203" name="Button 1769">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034" r:id="rId204" name="Button 1770">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035" r:id="rId205" name="Button 1771">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036" r:id="rId206" name="Button 1772">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037" r:id="rId207" name="Button 1773">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3038" r:id="rId208" name="Button 1774">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3040" r:id="rId209" name="Button 1776">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41" r:id="rId210" name="Button 1777">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42" r:id="rId211" name="Button 1778">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43" r:id="rId212" name="Button 1779">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044" r:id="rId213" name="Button 1780">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45" r:id="rId214" name="Button 1781">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46" r:id="rId215" name="Button 1782">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047" r:id="rId216" name="Button 1783">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048" r:id="rId217" name="Button 1784">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049" r:id="rId218" name="Button 1785">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050" r:id="rId219" name="Button 1786">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051" r:id="rId220" name="Button 1787">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055" r:id="rId221" name="Button 1791">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56" r:id="rId222" name="Button 1792">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57" r:id="rId223" name="Button 1793">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58" r:id="rId224" name="Button 1794">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59" r:id="rId225" name="Button 1795">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60" r:id="rId226" name="Button 1796">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61" r:id="rId227" name="Button 1797">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062" r:id="rId228" name="Button 1798">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063" r:id="rId229" name="Button 1799">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64" r:id="rId230" name="Button 1800">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65" r:id="rId231" name="Button 1801">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66" r:id="rId232" name="Button 1802">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67" r:id="rId233" name="Button 1803">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68" r:id="rId234" name="Button 1804">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70" r:id="rId235" name="Button 1806">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71" r:id="rId236" name="Button 1807">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72" r:id="rId237" name="Button 1808">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73" r:id="rId238" name="Button 1809">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74" r:id="rId239" name="Button 1810">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75" r:id="rId240" name="Button 1811">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76" r:id="rId241" name="Button 1812">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77" r:id="rId242" name="Button 1813">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78" r:id="rId243" name="Button 1814">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79" r:id="rId244" name="Button 1815">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80" r:id="rId245" name="Button 1816">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081" r:id="rId246" name="Button 1817">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82" r:id="rId247" name="Button 1818">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83" r:id="rId248" name="Button 1819">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84" r:id="rId249" name="Button 1820">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85" r:id="rId250" name="Button 1821">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86" r:id="rId251" name="Button 1822">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87" r:id="rId252" name="Button 1823">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88" r:id="rId253" name="Button 1824">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89" r:id="rId254" name="Button 1825">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91" r:id="rId255" name="Button 1827">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92" r:id="rId256" name="Button 1828">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93" r:id="rId257" name="Button 1829">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094" r:id="rId258" name="Button 1830">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95" r:id="rId259" name="Button 1831">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096" r:id="rId260" name="Button 1832">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97" r:id="rId261" name="Button 1833">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98" r:id="rId262" name="Button 1834">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099" r:id="rId263" name="Button 1835">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00" r:id="rId264" name="Button 1836">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01" r:id="rId265" name="Button 1837">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02" r:id="rId266" name="Button 1838">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03" r:id="rId267" name="Button 1839">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04" r:id="rId268" name="Button 1840">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05" r:id="rId269" name="Button 1841">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06" r:id="rId270" name="Button 1842">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07" r:id="rId271" name="Button 1843">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08" r:id="rId272" name="Button 1844">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09" r:id="rId273" name="Button 1845">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10" r:id="rId274" name="Button 1846">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15" r:id="rId275" name="Button 1851">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117" r:id="rId276" name="Button 1853">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21" r:id="rId277" name="Button 1857">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27" r:id="rId278" name="Button 1863">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29" r:id="rId279" name="Button 1865">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30" r:id="rId280" name="Button 1866">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132" r:id="rId281" name="Button 1868">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133" r:id="rId282" name="Button 1869">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134" r:id="rId283" name="Button 1870">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135" r:id="rId284" name="Button 1871">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136" r:id="rId285" name="Button 1872">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37" r:id="rId286" name="Button 1873">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139" r:id="rId287" name="Button 1875">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140" r:id="rId288" name="Button 1876">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145" r:id="rId289" name="Button 1881">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46" r:id="rId290" name="Button 1882">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47" r:id="rId291" name="Button 1883">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48" r:id="rId292" name="Button 1884">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149" r:id="rId293" name="Button 1885">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150" r:id="rId294" name="Button 1886">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154" r:id="rId295" name="Button 1890">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55" r:id="rId296" name="Button 1891">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56" r:id="rId297" name="Button 1892">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57" r:id="rId298" name="Button 1893">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59" r:id="rId299" name="Button 1895">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60" r:id="rId300" name="Button 1896">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61" r:id="rId301" name="Button 1897">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3164" r:id="rId302" name="Button 1900">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3167" r:id="rId303" name="Button 1903">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3168" r:id="rId304" name="Button 1904">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3169" r:id="rId305" name="Button 1905">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3170" r:id="rId306" name="Button 1906">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171" r:id="rId307" name="Button 1907">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3172" r:id="rId308" name="Button 1908">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173" r:id="rId309" name="Button 1909">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174" r:id="rId310" name="Button 1910">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3175" r:id="rId311" name="Button 1911">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176" r:id="rId312" name="Button 1912">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177" r:id="rId313" name="Button 1913">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178" r:id="rId314" name="Button 1914">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3180" r:id="rId315" name="Button 1916">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183" r:id="rId316" name="Button 1919">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3184" r:id="rId317" name="Button 1920">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185" r:id="rId318" name="Button 1921">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186" r:id="rId319" name="Button 1922">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3189" r:id="rId320" name="Button 1925">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3190" r:id="rId321" name="Button 1926">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191" r:id="rId322" name="Button 1927">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194" r:id="rId323" name="Button 1930">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3195" r:id="rId324" name="Button 1931">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3196" r:id="rId325" name="Button 1932">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197" r:id="rId326" name="Button 1933">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3198" r:id="rId327" name="Button 1934">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199" r:id="rId328" name="Button 1935">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3200" r:id="rId329" name="Button 1936">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3203" r:id="rId330" name="Button 1939">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204" r:id="rId331" name="Button 1940">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205" r:id="rId332" name="Button 1941">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3206" r:id="rId333" name="Button 1942">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207" r:id="rId334" name="Button 1943">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208" r:id="rId335" name="Button 1944">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3209" r:id="rId336" name="Button 1945">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210" r:id="rId337" name="Button 1946">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3211" r:id="rId338" name="Button 1947">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212" r:id="rId339" name="Button 1948">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214" r:id="rId340" name="Button 1950">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215" r:id="rId341" name="Button 1951">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216" r:id="rId342" name="Button 1952">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3217" r:id="rId343" name="Button 1953">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3218" r:id="rId344" name="Button 1954">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219" r:id="rId345" name="Button 1955">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3220" r:id="rId346" name="Button 1956">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221" r:id="rId347" name="Button 1957">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222" r:id="rId348" name="Button 1958">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3223" r:id="rId349" name="Button 1959">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224" r:id="rId350" name="Button 1960">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3245" r:id="rId351" name="Button 1981">
              <controlPr locked="0" defaultSize="0" print="0" autoFill="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46" r:id="rId352" name="Button 1982">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247" r:id="rId353" name="Button 1983">
              <controlPr locked="0" defaultSize="0" print="0" autoFill="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274" r:id="rId354" name="Button 2010">
              <controlPr locked="0" defaultSize="0" print="0" autoFill="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275" r:id="rId355" name="Button 2011">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76" r:id="rId356" name="Button 2012">
              <controlPr locked="0" defaultSize="0" print="0" autoFill="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288" r:id="rId357" name="Button 2024">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289" r:id="rId358" name="Button 2025">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290" r:id="rId359" name="Button 2026">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291" r:id="rId360" name="Button 2027">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410" r:id="rId361" name="Button 2050">
              <controlPr locked="0" defaultSize="0" print="0" autoFill="0" autoPict="0" macro="[0]!Sheet1.InsertNewTabl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411" r:id="rId362" name="Button 2051">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412" r:id="rId363" name="Button 2052">
              <controlPr locked="0" defaultSize="0" print="0" autoFill="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7423" r:id="rId364" name="Button 2063">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7424" r:id="rId365" name="Button 2064">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425" r:id="rId366" name="Button 2065">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7426" r:id="rId367" name="Button 2066">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446" r:id="rId368" name="Button 2086">
              <controlPr locked="0" defaultSize="0" print="0" autoFill="0" autoPict="0" macro="[0]!Sheet1.InsertNewTabl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447" r:id="rId369" name="Button 2087">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7448" r:id="rId370" name="Button 2088">
              <controlPr locked="0" defaultSize="0" print="0" autoFill="0" autoPict="0" macro="[0]!Sheet1.deleteProcedure">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459" r:id="rId371" name="Button 2099">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7460" r:id="rId372" name="Button 2100">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461" r:id="rId373" name="Button 2101">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7462" r:id="rId374" name="Button 2102">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7516" r:id="rId375" name="Button 2156">
              <controlPr locked="0" defaultSize="0" print="0" autoFill="0" autoPict="0" macro="[0]!Sheet1.InsertNewTabl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7517" r:id="rId376" name="Button 2157">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518" r:id="rId377" name="Button 2158">
              <controlPr locked="0" defaultSize="0" print="0" autoFill="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19" r:id="rId378" name="Button 2159">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520" r:id="rId379" name="Button 2160">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7521" r:id="rId380" name="Button 2161">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522" r:id="rId381" name="Button 2162">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7523" r:id="rId382" name="Button 2163">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549" r:id="rId383" name="Button 2189">
              <controlPr locked="0" defaultSize="0" print="0" autoFill="0" autoPict="0" macro="[0]!Sheet1.InsertNewTabl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550" r:id="rId384" name="Button 2190">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551" r:id="rId385" name="Button 2191">
              <controlPr locked="0" defaultSize="0" print="0" autoFill="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7563" r:id="rId386" name="Button 2203">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564" r:id="rId387" name="Button 2204">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565" r:id="rId388" name="Button 2205">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566" r:id="rId389" name="Button 2206">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567" r:id="rId390" name="Button 2207">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588" r:id="rId391" name="Button 2228">
              <controlPr locked="0" defaultSize="0" print="0" autoFill="0" autoPict="0" macro="[0]!Sheet1.InsertNewTabl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7589" r:id="rId392" name="Button 2229">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590" r:id="rId393" name="Button 2230">
              <controlPr locked="0" defaultSize="0" print="0" autoFill="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620" r:id="rId394" name="Button 2260">
              <controlPr locked="0" defaultSize="0" print="0" autoFill="0" autoPict="0" macro="[0]!Sheet1.InsertNewTabl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621" r:id="rId395" name="Button 2261">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22" r:id="rId396" name="Button 2262">
              <controlPr locked="0" defaultSize="0" print="0" autoFill="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633" r:id="rId397" name="Button 2273">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634" r:id="rId398" name="Button 2274">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635" r:id="rId399" name="Button 2275">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636" r:id="rId400" name="Button 2276">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637" r:id="rId401" name="Button 2277">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638" r:id="rId402" name="Button 2278">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639" r:id="rId403" name="Button 2279">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640" r:id="rId404" name="Button 2280">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642" r:id="rId405" name="Button 2282">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43" r:id="rId406" name="Button 2283">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663" r:id="rId407" name="Button 2303">
              <controlPr locked="0" defaultSize="0" print="0" autoFill="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664" r:id="rId408" name="Button 2304">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665" r:id="rId409" name="Button 2305">
              <controlPr locked="0" defaultSize="0" print="0" autoFill="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692" r:id="rId410" name="Button 2332">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693" r:id="rId411" name="Button 2333">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694" r:id="rId412" name="Button 2334">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725" r:id="rId413" name="Button 2365">
              <controlPr locked="0" defaultSize="0" print="0" autoFill="0" autoPict="0" macro="[0]!Sheet1.InsertNewTabl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726" r:id="rId414" name="Button 2366">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727" r:id="rId415" name="Button 2367">
              <controlPr locked="0" defaultSize="0" print="0" autoFill="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757" r:id="rId416" name="Button 2397">
              <controlPr locked="0" defaultSize="0" print="0" autoFill="0" autoPict="0" macro="[0]!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758" r:id="rId417" name="Button 2398">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759" r:id="rId418" name="Button 2399">
              <controlPr locked="0" defaultSize="0" print="0" autoFill="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790" r:id="rId419" name="Button 2430">
              <controlPr locked="0" defaultSize="0" print="0" autoFill="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791" r:id="rId420" name="Button 2431">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792" r:id="rId421" name="Button 2432">
              <controlPr locked="0" defaultSize="0" print="0" autoFill="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822" r:id="rId422" name="Button 2462">
              <controlPr locked="0" defaultSize="0" print="0" autoFill="0" autoPict="0" macro="[0]!Sheet1.InsertNewTabl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823" r:id="rId423" name="Button 2463">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824" r:id="rId424" name="Button 2464">
              <controlPr locked="0" defaultSize="0" print="0" autoFill="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854" r:id="rId425" name="Button 2494">
              <controlPr locked="0" defaultSize="0" print="0" autoFill="0" autoPict="0" macro="[0]!Sheet1.InsertNewTabl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855" r:id="rId426" name="Button 2495">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856" r:id="rId427" name="Button 2496">
              <controlPr locked="0" defaultSize="0" print="0" autoFill="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886" r:id="rId428" name="Button 2526">
              <controlPr locked="0" defaultSize="0" print="0" autoFill="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887" r:id="rId429" name="Button 2527">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888" r:id="rId430" name="Button 2528">
              <controlPr locked="0" defaultSize="0" print="0" autoFill="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918" r:id="rId431" name="Button 2558">
              <controlPr locked="0" defaultSize="0" print="0" autoFill="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919" r:id="rId432" name="Button 2559">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920" r:id="rId433" name="Button 2560">
              <controlPr locked="0" defaultSize="0" print="0" autoFill="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945" r:id="rId434" name="Button 2585">
              <controlPr locked="0" defaultSize="0" print="0" autoFill="0" autoPict="0" macro="[0]!Sheet1.InsertNewTabl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946" r:id="rId435" name="Button 2586">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947" r:id="rId436" name="Button 2587">
              <controlPr locked="0" defaultSize="0" print="0" autoFill="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977" r:id="rId437" name="Button 2617">
              <controlPr locked="0" defaultSize="0" print="0" autoFill="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978" r:id="rId438" name="Button 2618">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979" r:id="rId439" name="Button 2619">
              <controlPr locked="0" defaultSize="0" print="0" autoFill="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980" r:id="rId440" name="Button 2620">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8011" r:id="rId441" name="Button 2651">
              <controlPr locked="0" defaultSize="0" print="0" autoFill="0" autoPict="0" macro="[0]!Sheet1.InsertNewTabl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8012" r:id="rId442" name="Button 2652">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8013" r:id="rId443" name="Button 2653">
              <controlPr locked="0" defaultSize="0" print="0" autoFill="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8065" r:id="rId444" name="Button 2705">
              <controlPr locked="0" defaultSize="0" print="0" autoFill="0" autoPict="0" macro="[0]!Sheet1.InsertNewTabl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8066" r:id="rId445" name="Button 2706">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8067" r:id="rId446" name="Button 2707">
              <controlPr locked="0" defaultSize="0" print="0" autoFill="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8092" r:id="rId447" name="Button 2732">
              <controlPr locked="0" defaultSize="0" print="0" autoFill="0" autoPict="0" macro="[0]!Sheet1.InsertNewTabl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8093" r:id="rId448" name="Button 2733">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8094" r:id="rId449" name="Button 2734">
              <controlPr locked="0" defaultSize="0" print="0" autoFill="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8124" r:id="rId450" name="Button 2764">
              <controlPr locked="0" defaultSize="0" print="0" autoFill="0" autoPict="0" macro="[0]!Sheet1.InsertNewTabl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8125" r:id="rId451" name="Button 2765">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8126" r:id="rId452" name="Button 2766">
              <controlPr locked="0" defaultSize="0" print="0" autoFill="0" autoPict="0" macro="[0]!Sheet1.deleteProcedure">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8156" r:id="rId453" name="Button 2796">
              <controlPr locked="0" defaultSize="0" print="0" autoFill="0" autoPict="0" macro="[0]!Sheet1.InsertNewTabl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8157" r:id="rId454" name="Button 2797">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8158" r:id="rId455" name="Button 2798">
              <controlPr locked="0" defaultSize="0" print="0" autoFill="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8188" r:id="rId456" name="Button 2828">
              <controlPr locked="0" defaultSize="0" print="0" autoFill="0" autoPict="0" macro="[0]!Sheet1.InsertNewTabl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8189" r:id="rId457" name="Button 2829">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8190" r:id="rId458" name="Button 2830">
              <controlPr locked="0" defaultSize="0" print="0" autoFill="0" autoPict="0" macro="[0]!Sheet1.deleteProcedure">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8191" r:id="rId459" name="Button 2831">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8210" r:id="rId460" name="Button 2850">
              <controlPr locked="0" defaultSize="0" print="0" autoFill="0" autoPict="0" macro="[0]!Sheet1.InsertNewTabl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8211" r:id="rId461" name="Button 2851">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8212" r:id="rId462" name="Button 2852">
              <controlPr locked="0" defaultSize="0" print="0" autoFill="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8226" r:id="rId463" name="Button 2866">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8227" r:id="rId464" name="Button 2867">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8238" r:id="rId465" name="Button 2878">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8239" r:id="rId466" name="Button 2879">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8240" r:id="rId467" name="Button 2880">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8241" r:id="rId468" name="Button 2881">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8242" r:id="rId469" name="Button 2882">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8243" r:id="rId470" name="Button 2883">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8244" r:id="rId471" name="Button 2884">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8264" r:id="rId472" name="Button 2904">
              <controlPr locked="0" defaultSize="0" print="0" autoFill="0" autoPict="0" macro="[0]!Sheet1.InsertNewTabl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8265" r:id="rId473" name="Button 2905">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8266" r:id="rId474" name="Button 2906">
              <controlPr locked="0" defaultSize="0" print="0" autoFill="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8279" r:id="rId475" name="Button 2919">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8280" r:id="rId476" name="Button 2920">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8281" r:id="rId477" name="Button 2921">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8282" r:id="rId478" name="Button 2922">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8283" r:id="rId479" name="Button 2923">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8284" r:id="rId480" name="Button 2924">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8285" r:id="rId481" name="Button 2925">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286" r:id="rId482" name="Button 2926">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8287" r:id="rId483" name="Button 2927">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8289" r:id="rId484" name="Button 2929">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8291" r:id="rId485" name="Button 2931">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8292" r:id="rId486" name="Button 2932">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8293" r:id="rId487" name="Button 293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8294" r:id="rId488" name="Button 293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296" r:id="rId489" name="Button 2936">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8315" r:id="rId490" name="Button 2955">
              <controlPr locked="0" defaultSize="0" print="0" autoFill="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8317" r:id="rId491" name="Button 2957">
              <controlPr locked="0" defaultSize="0" print="0" autoFill="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8330" r:id="rId492" name="Button 2970">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8331" r:id="rId493" name="Button 2971">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8332" r:id="rId494" name="Button 2972">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333" r:id="rId495" name="Button 2973">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353" r:id="rId496" name="Button 2993">
              <controlPr locked="0" defaultSize="0" print="0" autoFill="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354" r:id="rId497" name="Button 2994">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8355" r:id="rId498" name="Button 2995">
              <controlPr locked="0" defaultSize="0" print="0" autoFill="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362" r:id="rId499" name="Button 3002">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363" r:id="rId500" name="Button 3003">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364" r:id="rId501" name="Button 3004">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365" r:id="rId502" name="Button 3005">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8368" r:id="rId503" name="Button 3008">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369" r:id="rId504" name="Button 3009">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8370" r:id="rId505" name="Button 3010">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8371" r:id="rId506" name="Button 3011">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391" r:id="rId507" name="Button 3031">
              <controlPr locked="0" defaultSize="0" print="0" autoFill="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392" r:id="rId508" name="Button 3032">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393" r:id="rId509" name="Button 3033">
              <controlPr locked="0" defaultSize="0" print="0" autoFill="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8405" r:id="rId510" name="Button 3045">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8406" r:id="rId511" name="Button 3046">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8407" r:id="rId512" name="Button 3047">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408" r:id="rId513" name="Button 3048">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409" r:id="rId514" name="Button 3049">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411" r:id="rId515" name="Button 3051">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8412" r:id="rId516" name="Button 3052">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8413" r:id="rId517" name="Button 3053">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8414" r:id="rId518" name="Button 3054">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22530" r:id="rId519" name="Button 3074">
              <controlPr locked="0" defaultSize="0" print="0" autoFill="0" autoPict="0" macro="[0]!Sheet1.InsertNewTabl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22531" r:id="rId520" name="Button 3075">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22532" r:id="rId521" name="Button 3076">
              <controlPr locked="0" defaultSize="0" print="0" autoFill="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22544" r:id="rId522" name="Button 3088">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22545" r:id="rId523" name="Button 3089">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22546" r:id="rId524" name="Button 3090">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22547" r:id="rId525" name="Button 3091">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22548" r:id="rId526" name="Button 3092">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22549" r:id="rId527" name="Button 3093">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22550" r:id="rId528" name="Button 3094">
              <controlPr locked="0" defaultSize="0" print="0" autoFill="0" autoPict="0" macro="[0]!Sheet1.delet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22551" r:id="rId529" name="Button 3095">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22552" r:id="rId530" name="Button 3096">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22572" r:id="rId531" name="Button 3116">
              <controlPr locked="0" defaultSize="0" print="0" autoFill="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22573" r:id="rId532" name="Button 3117">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22574" r:id="rId533" name="Button 3118">
              <controlPr locked="0" defaultSize="0" print="0" autoFill="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22586" r:id="rId534" name="Button 3130">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22587" r:id="rId535" name="Button 3131">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22588" r:id="rId536" name="Button 3132">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22589" r:id="rId537" name="Button 3133">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22590" r:id="rId538" name="Button 3134">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22591" r:id="rId539" name="Button 3135">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22592" r:id="rId540" name="Button 3136">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22593" r:id="rId541" name="Button 3137">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22594" r:id="rId542" name="Button 3138">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22614" r:id="rId543" name="Button 3158">
              <controlPr locked="0" defaultSize="0" print="0" autoFill="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22615" r:id="rId544" name="Button 3159">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22616" r:id="rId545" name="Button 3160">
              <controlPr locked="0" defaultSize="0" print="0" autoFill="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22619" r:id="rId546" name="Button 3163">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22620" r:id="rId547" name="Button 3164">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22622" r:id="rId548" name="Button 3166">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22623" r:id="rId549" name="Button 3167">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22624" r:id="rId550" name="Button 3168">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22625" r:id="rId551" name="Button 3169">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22626" r:id="rId552" name="Button 3170">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22650" r:id="rId553" name="Button 3194">
              <controlPr locked="0" defaultSize="0" print="0" autoFill="0" autoPict="0" macro="[0]!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22651" r:id="rId554" name="Button 3195">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22652" r:id="rId555" name="Button 3196">
              <controlPr locked="0" defaultSize="0" print="0" autoFill="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22664" r:id="rId556" name="Button 3208">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22665" r:id="rId557" name="Button 3209">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22666" r:id="rId558" name="Button 3210">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22667" r:id="rId559" name="Button 3211">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22668" r:id="rId560" name="Button 3212">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22669" r:id="rId561" name="Button 3213">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22670" r:id="rId562" name="Button 3214">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22689" r:id="rId563" name="Button 3233">
              <controlPr locked="0" defaultSize="0" print="0" autoFill="0" autoPict="0" macro="[0]!Sheet1.InsertNewTabl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22690" r:id="rId564" name="Button 3234">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22691" r:id="rId565" name="Button 3235">
              <controlPr locked="0" defaultSize="0" print="0" autoFill="0" autoPict="0" macro="[0]!Sheet1.deleteProcedure">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22703" r:id="rId566" name="Button 3247">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22704" r:id="rId567" name="Button 3248">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22705" r:id="rId568" name="Button 3249">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22706" r:id="rId569" name="Button 3250">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22707" r:id="rId570" name="Button 3251">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22708" r:id="rId571" name="Button 3252">
              <controlPr locked="0" defaultSize="0" print="0" autoFill="0" autoPict="0" macro="[0]!Sheet1.delet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22709" r:id="rId572" name="Button 3253">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22712" r:id="rId573" name="Button 3256">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22713" r:id="rId574" name="Button 3257">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22714" r:id="rId575" name="Button 3258">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22733" r:id="rId576" name="Button 3277">
              <controlPr locked="0" defaultSize="0" print="0" autoFill="0" autoPict="0" macro="[0]!Sheet1.InsertNewTabl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22734" r:id="rId577" name="Button 3278">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22735" r:id="rId578" name="Button 3279">
              <controlPr locked="0" defaultSize="0" print="0" autoFill="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22766" r:id="rId579" name="Button 3310">
              <controlPr locked="0" defaultSize="0" print="0" autoFill="0" autoPict="0" macro="[0]!Sheet1.InsertNewTabl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22767" r:id="rId580" name="Button 3311">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22768" r:id="rId581" name="Button 3312">
              <controlPr locked="0" defaultSize="0" print="0" autoFill="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22769" r:id="rId582" name="Button 3313">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22770" r:id="rId583" name="Button 3314">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22796" r:id="rId584" name="Button 3340">
              <controlPr locked="0" defaultSize="0" print="0" autoFill="0" autoPict="0" macro="[0]!Sheet1.InsertNewTabl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22797" r:id="rId585" name="Button 3341">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22798" r:id="rId586" name="Button 3342">
              <controlPr locked="0" defaultSize="0" print="0" autoFill="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22810" r:id="rId587" name="Button 3354">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22811" r:id="rId588" name="Button 335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2830" r:id="rId589" name="Button 3374">
              <controlPr locked="0" defaultSize="0" print="0" autoFill="0" autoPict="0" macro="[0]!Sheet1.InsertNewTabl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22831" r:id="rId590" name="Button 3375">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22832" r:id="rId591" name="Button 3376">
              <controlPr locked="0" defaultSize="0" print="0" autoFill="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22851" r:id="rId592" name="Button 3395">
              <controlPr locked="0" defaultSize="0" print="0" autoFill="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22852" r:id="rId593" name="Button 3396">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22853" r:id="rId594" name="Button 3397">
              <controlPr locked="0" defaultSize="0" print="0" autoFill="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22875" r:id="rId595" name="Button 3419">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22876" r:id="rId596" name="Button 3420">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22877" r:id="rId597" name="Button 3421">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22878" r:id="rId598" name="Button 3422">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22898" r:id="rId599" name="Button 3442">
              <controlPr locked="0" defaultSize="0" print="0" autoFill="0" autoPict="0" macro="[0]!Sheet1.InsertNewTabl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2899" r:id="rId600" name="Button 3443">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2900" r:id="rId601" name="Button 3444">
              <controlPr locked="0" defaultSize="0" print="0" autoFill="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22907" r:id="rId602" name="Button 3451">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22908" r:id="rId603" name="Button 3452">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22909" r:id="rId604" name="Button 3453">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22910" r:id="rId605" name="Button 3454">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22911" r:id="rId606" name="Button 3455">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22912" r:id="rId607" name="Button 3456">
              <controlPr locked="0" defaultSize="0" print="0" autoFill="0" autoPict="0" macro="[0]!Sheet1.delet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22932" r:id="rId608" name="Button 3476">
              <controlPr locked="0" defaultSize="0" print="0" autoFill="0" autoPict="0" macro="[0]!Sheet1.InsertNewTabl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22933" r:id="rId609" name="Button 3477">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22934" r:id="rId610" name="Button 3478">
              <controlPr locked="0" defaultSize="0" print="0" autoFill="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22946" r:id="rId611" name="Button 3490">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22947" r:id="rId612" name="Button 3491">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22948" r:id="rId613" name="Button 3492">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22949" r:id="rId614" name="Button 3493">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22968" r:id="rId615" name="Button 3512">
              <controlPr locked="0" defaultSize="0" print="0" autoFill="0" autoPict="0" macro="[0]!Sheet1.InsertNewTabl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22969" r:id="rId616" name="Button 3513">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22970" r:id="rId617" name="Button 3514">
              <controlPr locked="0" defaultSize="0" print="0" autoFill="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23000" r:id="rId618" name="Button 3544">
              <controlPr locked="0" defaultSize="0" print="0" autoFill="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3001" r:id="rId619" name="Button 3545">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23002" r:id="rId620" name="Button 3546">
              <controlPr locked="0" defaultSize="0" print="0" autoFill="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3014" r:id="rId621" name="Button 3558">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3016" r:id="rId622" name="Button 3560">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23022" r:id="rId623" name="Button 3566">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3023" r:id="rId624" name="Button 3567">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3024" r:id="rId625" name="Button 3568">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23025" r:id="rId626" name="Button 3569">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23026" r:id="rId627" name="Button 3570">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3046" r:id="rId628" name="Button 3590">
              <controlPr locked="0" defaultSize="0" print="0" autoFill="0" autoPict="0" macro="[0]!Sheet1.InsertNewTabl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3047" r:id="rId629" name="Button 3591">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3048" r:id="rId630" name="Button 3592">
              <controlPr locked="0" defaultSize="0" print="0" autoFill="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23049" r:id="rId631" name="Button 3593">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3053" r:id="rId632" name="Button 3597">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3054" r:id="rId633" name="Button 3598">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3055" r:id="rId634" name="Button 3599">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23056" r:id="rId635" name="Button 3600">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23081" r:id="rId636" name="Button 3625">
              <controlPr locked="0" defaultSize="0" print="0" autoFill="0" autoPict="0" macro="[0]!Sheet1.InsertNewTabl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3082" r:id="rId637" name="Button 3626">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3083" r:id="rId638" name="Button 3627">
              <controlPr locked="0" defaultSize="0" print="0" autoFill="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3097" r:id="rId639" name="Button 3641">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3098" r:id="rId640" name="Button 3642">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3099" r:id="rId641" name="Button 3643">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3120" r:id="rId642" name="Button 3664">
              <controlPr locked="0" defaultSize="0" print="0" autoFill="0" autoPict="0" macro="[0]!Sheet1.InsertNewTabl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3122" r:id="rId643" name="Button 3666">
              <controlPr locked="0" defaultSize="0" print="0" autoFill="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3129" r:id="rId644" name="Button 3673">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3155" r:id="rId645" name="Button 3699">
              <controlPr locked="0" defaultSize="0" print="0" autoFill="0" autoPict="0" macro="[0]!Sheet1.InsertNewTabl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23156" r:id="rId646" name="Button 3700">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23157" r:id="rId647" name="Button 3701">
              <controlPr locked="0" defaultSize="0" print="0" autoFill="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3158" r:id="rId648" name="Button 3702">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3159" r:id="rId649" name="Button 3703">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3160" r:id="rId650" name="Button 370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3190" r:id="rId651" name="Button 3734">
              <controlPr locked="0" defaultSize="0" print="0" autoFill="0" autoPict="0" macro="[0]!Sheet1.InsertNewTabl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3191" r:id="rId652" name="Button 3735">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23192" r:id="rId653" name="Button 3736">
              <controlPr locked="0" defaultSize="0" print="0" autoFill="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3193" r:id="rId654" name="Button 3737">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3194" r:id="rId655" name="Button 3738">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3195" r:id="rId656" name="Button 3739">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3196" r:id="rId657" name="Button 3740">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23197" r:id="rId658" name="Button 3741">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3223" r:id="rId659" name="Button 3767">
              <controlPr locked="0" defaultSize="0" print="0" autoFill="0" autoPict="0" macro="[0]!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3224" r:id="rId660" name="Button 3768">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3225" r:id="rId661" name="Button 3769">
              <controlPr locked="0" defaultSize="0" print="0" autoFill="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23237" r:id="rId662" name="Button 3781">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3238" r:id="rId663" name="Button 3782">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3239" r:id="rId664" name="Button 3783">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3240" r:id="rId665" name="Button 3784">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3241" r:id="rId666" name="Button 3785">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3261" r:id="rId667" name="Button 3805">
              <controlPr locked="0" defaultSize="0" print="0" autoFill="0" autoPict="0" macro="[0]!Sheet1.InsertNewTabl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3262" r:id="rId668" name="Button 3806">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3263" r:id="rId669" name="Button 3807">
              <controlPr locked="0" defaultSize="0" print="0" autoFill="0" autoPict="0" macro="[0]!Sheet1.deleteProcedure">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3274" r:id="rId670" name="Button 3818">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3275" r:id="rId671" name="Button 3819">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3276" r:id="rId672" name="Button 3820">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3277" r:id="rId673" name="Button 3821">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3278" r:id="rId674" name="Button 3822">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3298" r:id="rId675" name="Button 3842">
              <controlPr locked="0" defaultSize="0" print="0" autoFill="0" autoPict="0" macro="[0]!Sheet1.InsertNewTabl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3299" r:id="rId676" name="Button 3843">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3300" r:id="rId677" name="Button 3844">
              <controlPr locked="0" defaultSize="0" print="0" autoFill="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3312" r:id="rId678" name="Button 3856">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3313" r:id="rId679" name="Button 3857">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3314" r:id="rId680" name="Button 3858">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3315" r:id="rId681" name="Button 3859">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3316" r:id="rId682" name="Button 3860">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3335" r:id="rId683" name="Button 3879">
              <controlPr locked="0" defaultSize="0" print="0" autoFill="0" autoPict="0" macro="[0]!Sheet1.InsertNewTabl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3336" r:id="rId684" name="Button 3880">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3337" r:id="rId685" name="Button 3881">
              <controlPr locked="0" defaultSize="0" print="0" autoFill="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3344" r:id="rId686" name="Button 3888">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3345" r:id="rId687" name="Button 3889">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3346" r:id="rId688" name="Button 3890">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3367" r:id="rId689" name="Button 3911">
              <controlPr locked="0" defaultSize="0" print="0" autoFill="0" autoPict="0" macro="[0]!Sheet1.InsertNewTabl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3369" r:id="rId690" name="Button 3913">
              <controlPr locked="0" defaultSize="0" print="0" autoFill="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3380" r:id="rId691" name="Button 3924">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3405" r:id="rId692" name="Button 3949">
              <controlPr locked="0" defaultSize="0" print="0" autoFill="0" autoPict="0" macro="[0]!Sheet1.InsertNewTabl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3406" r:id="rId693" name="Button 3950">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3407" r:id="rId694" name="Button 3951">
              <controlPr locked="0" defaultSize="0" print="0" autoFill="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3414" r:id="rId695" name="Button 3958">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3417" r:id="rId696" name="Button 3961">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3418" r:id="rId697" name="Button 3962">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3419" r:id="rId698" name="Button 3963">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3427" r:id="rId699" name="Button 3971">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3428" r:id="rId700" name="Button 3972">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3429" r:id="rId701" name="Button 3973">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3430" r:id="rId702" name="Button 3974">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3431" r:id="rId703" name="Button 3975">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3432" r:id="rId704" name="Button 3976">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3433" r:id="rId705" name="Button 3977">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3435" r:id="rId706" name="Button 3979">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3436" r:id="rId707" name="Button 3980">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3437" r:id="rId708" name="Button 3981">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3438" r:id="rId709" name="Button 3982">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3439" r:id="rId710" name="Button 3983">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3440" r:id="rId711" name="Button 3984">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3442" r:id="rId712" name="Button 3986">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443" r:id="rId713" name="Button 3987">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3444" r:id="rId714" name="Button 3988">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3445" r:id="rId715" name="Button 3989">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3446" r:id="rId716" name="Button 3990">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447" r:id="rId717" name="Button 3991">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3448" r:id="rId718" name="Button 3992">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3449" r:id="rId719" name="Button 3993">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3471" r:id="rId720" name="Button 4015">
              <controlPr locked="0" defaultSize="0" print="0" autoFill="0" autoPict="0" macro="[0]!Sheet1.InsertNewTabl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3472" r:id="rId721" name="Button 4016">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473" r:id="rId722" name="Button 4017">
              <controlPr locked="0" defaultSize="0" print="0" autoFill="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3498" r:id="rId723" name="Button 4042">
              <controlPr locked="0" defaultSize="0" print="0" autoFill="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3499" r:id="rId724" name="Button 4043">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3500" r:id="rId725" name="Button 4044">
              <controlPr locked="0" defaultSize="0" print="0" autoFill="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3524" r:id="rId726" name="Button 4068">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3525" r:id="rId727" name="Button 4069">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3526" r:id="rId728" name="Button 4070">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3527" r:id="rId729" name="Button 4071">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3528" r:id="rId730" name="Button 4072">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3529" r:id="rId731" name="Button 4073">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3530" r:id="rId732" name="Button 4074">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3531" r:id="rId733" name="Button 4075">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3532" r:id="rId734" name="Button 4076">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3533" r:id="rId735" name="Button 4077">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3534" r:id="rId736" name="Button 4078">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535" r:id="rId737" name="Button 4079">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536" r:id="rId738" name="Button 4080">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3537" r:id="rId739" name="Button 4081">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3538" r:id="rId740" name="Button 4082">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539" r:id="rId741" name="Button 4083">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3540" r:id="rId742" name="Button 4084">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3541" r:id="rId743" name="Button 4085">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3542" r:id="rId744" name="Button 4086">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3543" r:id="rId745" name="Button 4087">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3544" r:id="rId746" name="Button 4088">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545" r:id="rId747" name="Button 4089">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546" r:id="rId748" name="Button 4090">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569" r:id="rId749" name="Button 4113">
              <controlPr locked="0" defaultSize="0" print="0" autoFill="0" autoPict="0" macro="[0]!Sheet1.InsertNewTabl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570" r:id="rId750" name="Button 4114">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3571" r:id="rId751" name="Button 4115">
              <controlPr locked="0" defaultSize="0" print="0" autoFill="0" autoPict="0" macro="[0]!Sheet1.deleteProcedure">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3595" r:id="rId752" name="Button 4139">
              <controlPr locked="0" defaultSize="0" print="0" autoFill="0" autoPict="0" macro="[0]!Sheet1.InsertNewTabl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596" r:id="rId753" name="Button 4140">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3597" r:id="rId754" name="Button 4141">
              <controlPr locked="0" defaultSize="0" print="0" autoFill="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3622" r:id="rId755" name="Button 4166">
              <controlPr locked="0" defaultSize="0" print="0" autoFill="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623" r:id="rId756" name="Button 4167">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3624" r:id="rId757" name="Button 4168">
              <controlPr locked="0" defaultSize="0" print="0" autoFill="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3643" r:id="rId758" name="Button 4187">
              <controlPr locked="0" defaultSize="0" print="0" autoFill="0" autoPict="0" macro="[0]!Sheet1.InsertNewTabl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3644" r:id="rId759" name="Button 4188">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645" r:id="rId760" name="Button 4189">
              <controlPr locked="0" defaultSize="0" print="0" autoFill="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3689" r:id="rId761" name="Button 4233">
              <controlPr locked="0" defaultSize="0" print="0" autoFill="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690" r:id="rId762" name="Button 4234">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691" r:id="rId763" name="Button 4235">
              <controlPr locked="0" defaultSize="0" print="0" autoFill="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698" r:id="rId764" name="Button 4242">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718" r:id="rId765" name="Button 4262">
              <controlPr locked="0" defaultSize="0" print="0" autoFill="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719" r:id="rId766" name="Button 4263">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720" r:id="rId767" name="Button 4264">
              <controlPr locked="0" defaultSize="0" print="0" autoFill="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723" r:id="rId768" name="Button 4267">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753" r:id="rId769" name="Button 4297">
              <controlPr locked="0" defaultSize="0" print="0" autoFill="0" autoPict="0" macro="[0]!Sheet1.InsertNewTabl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754" r:id="rId770" name="Button 4298">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755" r:id="rId771" name="Button 4299">
              <controlPr locked="0" defaultSize="0" print="0" autoFill="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766" r:id="rId772" name="Button 4310">
              <controlPr locked="0" defaultSize="0" print="0" autoFill="0" autoPict="0" macro="[0]!Sheet1.delet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3785" r:id="rId773" name="Button 4329">
              <controlPr locked="0" defaultSize="0" print="0" autoFill="0" autoPict="0" macro="[0]!Sheet1.InsertNewTabl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3786" r:id="rId774" name="Button 4330">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3787" r:id="rId775" name="Button 4331">
              <controlPr locked="0" defaultSize="0" print="0" autoFill="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3798" r:id="rId776" name="Button 4342">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3818" r:id="rId777" name="Button 4362">
              <controlPr locked="0" defaultSize="0" print="0" autoFill="0" autoPict="0" macro="[0]!Sheet1.InsertNewTabl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819" r:id="rId778" name="Button 4363">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3820" r:id="rId779" name="Button 4364">
              <controlPr locked="0" defaultSize="0" print="0" autoFill="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3821" r:id="rId780" name="Button 4365">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3822" r:id="rId781" name="Button 4366">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3823" r:id="rId782" name="Button 4367">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3824" r:id="rId783" name="Button 4368">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3849" r:id="rId784" name="Button 4393">
              <controlPr locked="0" defaultSize="0" print="0" autoFill="0" autoPict="0" macro="[0]!Sheet1.InsertNewTabl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3850" r:id="rId785" name="Button 4394">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3851" r:id="rId786" name="Button 4395">
              <controlPr locked="0" defaultSize="0" print="0" autoFill="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863" r:id="rId787" name="Button 4407">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3864" r:id="rId788" name="Button 4408">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866" r:id="rId789" name="Button 4410">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867" r:id="rId790" name="Button 4411">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3868" r:id="rId791" name="Button 4412">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3869" r:id="rId792" name="Button 4413">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889" r:id="rId793" name="Button 4433">
              <controlPr locked="0" defaultSize="0" print="0" autoFill="0" autoPict="0" macro="[0]!Sheet1.InsertNewTabl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3890" r:id="rId794" name="Button 4434">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3891" r:id="rId795" name="Button 4435">
              <controlPr locked="0" defaultSize="0" print="0" autoFill="0" autoPict="0" macro="[0]!Sheet1.deleteProcedure">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3921" r:id="rId796" name="Button 4465">
              <controlPr locked="0" defaultSize="0" print="0" autoFill="0" autoPict="0" macro="[0]!Sheet1.InsertNewTabl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922" r:id="rId797" name="Button 4466">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3923" r:id="rId798" name="Button 4467">
              <controlPr locked="0" defaultSize="0" print="0" autoFill="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3935" r:id="rId799" name="Button 4479">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3936" r:id="rId800" name="Button 4480">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937" r:id="rId801" name="Button 4481">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3938" r:id="rId802" name="Button 4482">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3939" r:id="rId803" name="Button 4483">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3960" r:id="rId804" name="Button 4504">
              <controlPr locked="0" defaultSize="0" print="0" autoFill="0" autoPict="0" macro="[0]!Sheet1.InsertNewTabl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3961" r:id="rId805" name="Button 4505">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3962" r:id="rId806" name="Button 4506">
              <controlPr locked="0" defaultSize="0" print="0" autoFill="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969" r:id="rId807" name="Button 4513">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3970" r:id="rId808" name="Button 4514">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3971" r:id="rId809" name="Button 4515">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3972" r:id="rId810" name="Button 4516">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973" r:id="rId811" name="Button 4517">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974" r:id="rId812" name="Button 4518">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975" r:id="rId813" name="Button 4519">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3976" r:id="rId814" name="Button 4520">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3979" r:id="rId815" name="Button 4523">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984" r:id="rId816" name="Button 4528">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controls>
    </mc:Choice>
  </mc:AlternateContent>
  <tableParts count="8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C41 C75 C105 C135 C154 C169 C184 C199 C234 C269 C304 C338 C379 C415 C453 C490 C501 C516 C531 C546 C562 C578 C594 C610 C621 C632 C643 C654 C665 C676 C687 C698 C709 C720 C732 C743 C754 C765 C776 C787 C801 C819 C845 C859 C878 C898 C918 C938 C956 C974 C995 C1006 C1019 C1032 C1045 C1058 C1075 C1090 C1102 C1119 C1135 C1149 C1160 C1174 C1190 C1206 C1222 C1238 C1252 C1263 C1299 C1310 C1345 C1356 C1367 C1378 C1389 C1401 C1413 C1427 C1439 C1454 C1471 C1484 C1498</xm:sqref>
        </x14:dataValidation>
        <x14:dataValidation type="list" allowBlank="1" showInputMessage="1" showErrorMessage="1" xr:uid="{00000000-0002-0000-0100-00000D000000}">
          <x14:formula1>
            <xm:f>'Informacion '!$L$3:$L$17</xm:f>
          </x14:formula1>
          <xm:sqref>D16 D41 D75 D105 D135 D154 D169 D184 D199 D234 D269 D304 D338 D379 D415 D453 D490 D501 D516 D531 D546 D562 D578 D594 D610 D621 D632 D643 D654 D665 D676 D687 D698 D709 D720 D732 D743 D754 D765 D776 D787 D801 D819 D845 D859 D878 D898 D918 D938 D956 D974 D995 D1006 D1019 D1032 D1045 D1058 D1075 D1090 D1102 D1119 D1135 D1149 D1160 D1174 D1190 D1206 D1222 D1238 D1252 D1263 D1299 D1310 D1345 D1356 D1367 D1378 D1389 D1401 D1413 D1427 D1439 D1454 D1471 D1484 D1498</xm:sqref>
        </x14:dataValidation>
        <x14:dataValidation type="list" allowBlank="1" showInputMessage="1" showErrorMessage="1" xr:uid="{00000000-0002-0000-0100-00000E000000}">
          <x14:formula1>
            <xm:f>'Informacion '!$N$3:$N$5</xm:f>
          </x14:formula1>
          <xm:sqref>E16 E41 E75 E105 E135 E154 E169 E184 E199 E234 E269 E304 E338 E379 E415 E453 E490 E501 E516 E531 E546 E562 E578 E594 E610 E621 E632 E643 E654 E665 E676 E687 E698 E709 E720 E732 E743 E754 E765 E776 E787 E801 E819 E845 E859 E878 E898 E918 E938 E956 E974 E995 E1006 E1019 E1032 E1045 E1058 E1075 E1090 E1102 E1119 E1135 E1149 E1160 E1174 E1190 E1206 E1222 E1238 E1252 E1263 E1299 E1310 E1345 E1356 E1367 E1378 E1389 E1401 E1413 E1427 E1439 E1454 E1471 E1484 E1498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17010</v>
      </c>
      <c r="L2" s="4" t="s">
        <v>15257</v>
      </c>
      <c r="N2" s="4" t="s">
        <v>15295</v>
      </c>
      <c r="P2" s="4" t="s">
        <v>18111</v>
      </c>
      <c r="Q2" s="25" t="s">
        <v>5089</v>
      </c>
      <c r="S2" s="4" t="s">
        <v>12273</v>
      </c>
      <c r="U2" s="4" t="s">
        <v>12985</v>
      </c>
    </row>
    <row r="3" spans="1:21" x14ac:dyDescent="0.2">
      <c r="A3" s="5" t="s">
        <v>1709</v>
      </c>
      <c r="B3" s="5" t="s">
        <v>1709</v>
      </c>
      <c r="C3" s="5" t="s">
        <v>8808</v>
      </c>
      <c r="D3" s="5" t="s">
        <v>1709</v>
      </c>
      <c r="E3" s="5" t="s">
        <v>8808</v>
      </c>
      <c r="F3" s="5" t="s">
        <v>3719</v>
      </c>
      <c r="G3" s="6" t="s">
        <v>3190</v>
      </c>
      <c r="H3" s="6" t="s">
        <v>7352</v>
      </c>
      <c r="I3" s="6" t="s">
        <v>13938</v>
      </c>
      <c r="J3" s="6" t="s">
        <v>13938</v>
      </c>
      <c r="L3" s="7" t="s">
        <v>1875</v>
      </c>
      <c r="N3" s="5" t="s">
        <v>8855</v>
      </c>
      <c r="P3" s="5" t="s">
        <v>5438</v>
      </c>
      <c r="Q3" s="5" t="s">
        <v>16989</v>
      </c>
      <c r="S3" s="11" t="s">
        <v>17798</v>
      </c>
      <c r="U3" s="5" t="s">
        <v>12551</v>
      </c>
    </row>
    <row r="4" spans="1:21" x14ac:dyDescent="0.2">
      <c r="A4" s="5" t="s">
        <v>8094</v>
      </c>
      <c r="B4" s="5" t="s">
        <v>1709</v>
      </c>
      <c r="C4" s="5" t="s">
        <v>12632</v>
      </c>
      <c r="D4" s="5" t="s">
        <v>1709</v>
      </c>
      <c r="E4" s="5" t="s">
        <v>8808</v>
      </c>
      <c r="F4" s="5" t="s">
        <v>4316</v>
      </c>
      <c r="G4" s="6" t="s">
        <v>3190</v>
      </c>
      <c r="H4" s="6" t="s">
        <v>7352</v>
      </c>
      <c r="I4" s="6" t="s">
        <v>13938</v>
      </c>
      <c r="J4" s="6" t="s">
        <v>841</v>
      </c>
      <c r="L4" s="7" t="s">
        <v>17483</v>
      </c>
      <c r="N4" s="5" t="s">
        <v>6034</v>
      </c>
      <c r="P4" s="5" t="s">
        <v>4871</v>
      </c>
      <c r="Q4" s="5" t="s">
        <v>10304</v>
      </c>
      <c r="S4" s="11" t="s">
        <v>6799</v>
      </c>
    </row>
    <row r="5" spans="1:21" x14ac:dyDescent="0.2">
      <c r="A5" s="5" t="s">
        <v>3190</v>
      </c>
      <c r="B5" s="5" t="s">
        <v>1709</v>
      </c>
      <c r="C5" s="5" t="s">
        <v>17757</v>
      </c>
      <c r="D5" s="5" t="s">
        <v>1709</v>
      </c>
      <c r="E5" s="5" t="s">
        <v>8808</v>
      </c>
      <c r="F5" s="5" t="s">
        <v>2915</v>
      </c>
      <c r="G5" s="6" t="s">
        <v>3190</v>
      </c>
      <c r="H5" s="6" t="s">
        <v>7352</v>
      </c>
      <c r="I5" s="6" t="s">
        <v>13938</v>
      </c>
      <c r="J5" s="6" t="s">
        <v>2582</v>
      </c>
      <c r="L5" s="7" t="s">
        <v>10171</v>
      </c>
      <c r="N5" s="5" t="s">
        <v>17854</v>
      </c>
      <c r="P5" s="5" t="s">
        <v>16748</v>
      </c>
      <c r="Q5" s="5" t="s">
        <v>14628</v>
      </c>
      <c r="S5" s="11" t="s">
        <v>15698</v>
      </c>
    </row>
    <row r="6" spans="1:21" x14ac:dyDescent="0.2">
      <c r="A6" s="5" t="s">
        <v>1492</v>
      </c>
      <c r="B6" s="5" t="s">
        <v>8094</v>
      </c>
      <c r="C6" s="5" t="s">
        <v>18173</v>
      </c>
      <c r="D6" s="5" t="s">
        <v>1709</v>
      </c>
      <c r="E6" s="5" t="s">
        <v>8808</v>
      </c>
      <c r="F6" s="5" t="s">
        <v>1675</v>
      </c>
      <c r="G6" s="6" t="s">
        <v>3190</v>
      </c>
      <c r="H6" s="6" t="s">
        <v>7352</v>
      </c>
      <c r="I6" s="6" t="s">
        <v>2569</v>
      </c>
      <c r="J6" s="6" t="s">
        <v>2569</v>
      </c>
      <c r="L6" s="5" t="s">
        <v>3845</v>
      </c>
      <c r="P6" s="5" t="s">
        <v>11827</v>
      </c>
      <c r="Q6" s="5" t="s">
        <v>10374</v>
      </c>
      <c r="S6" s="11" t="s">
        <v>6151</v>
      </c>
    </row>
    <row r="7" spans="1:21" x14ac:dyDescent="0.2">
      <c r="A7" s="5" t="s">
        <v>18355</v>
      </c>
      <c r="B7" s="5" t="s">
        <v>8094</v>
      </c>
      <c r="C7" s="5" t="s">
        <v>2600</v>
      </c>
      <c r="D7" s="5" t="s">
        <v>1709</v>
      </c>
      <c r="E7" s="5" t="s">
        <v>8808</v>
      </c>
      <c r="F7" s="5" t="s">
        <v>9129</v>
      </c>
      <c r="G7" s="6" t="s">
        <v>3190</v>
      </c>
      <c r="H7" s="6" t="s">
        <v>7352</v>
      </c>
      <c r="I7" s="6" t="s">
        <v>6360</v>
      </c>
      <c r="J7" s="6" t="s">
        <v>6360</v>
      </c>
      <c r="L7" s="5" t="s">
        <v>7242</v>
      </c>
      <c r="P7" s="5" t="s">
        <v>8118</v>
      </c>
      <c r="Q7" s="5" t="s">
        <v>435</v>
      </c>
      <c r="S7" s="11" t="s">
        <v>9449</v>
      </c>
    </row>
    <row r="8" spans="1:21" x14ac:dyDescent="0.2">
      <c r="A8" s="5" t="s">
        <v>5959</v>
      </c>
      <c r="B8" s="5" t="s">
        <v>8094</v>
      </c>
      <c r="C8" s="5" t="s">
        <v>5890</v>
      </c>
      <c r="D8" s="5" t="s">
        <v>1709</v>
      </c>
      <c r="E8" s="5" t="s">
        <v>8808</v>
      </c>
      <c r="F8" s="5" t="s">
        <v>13556</v>
      </c>
      <c r="G8" s="6" t="s">
        <v>3190</v>
      </c>
      <c r="H8" s="6" t="s">
        <v>7352</v>
      </c>
      <c r="I8" s="6" t="s">
        <v>6360</v>
      </c>
      <c r="J8" s="6" t="s">
        <v>4039</v>
      </c>
      <c r="L8" s="5" t="s">
        <v>4321</v>
      </c>
      <c r="P8" s="5" t="s">
        <v>9955</v>
      </c>
      <c r="Q8" s="5" t="s">
        <v>9611</v>
      </c>
      <c r="S8" s="11"/>
    </row>
    <row r="9" spans="1:21" x14ac:dyDescent="0.2">
      <c r="A9" s="5" t="s">
        <v>12508</v>
      </c>
      <c r="B9" s="5" t="s">
        <v>3190</v>
      </c>
      <c r="C9" s="5" t="s">
        <v>7352</v>
      </c>
      <c r="D9" s="5" t="s">
        <v>1709</v>
      </c>
      <c r="E9" s="5" t="s">
        <v>8808</v>
      </c>
      <c r="F9" s="5" t="s">
        <v>14111</v>
      </c>
      <c r="G9" s="6" t="s">
        <v>3190</v>
      </c>
      <c r="H9" s="6" t="s">
        <v>7352</v>
      </c>
      <c r="I9" s="6" t="s">
        <v>6878</v>
      </c>
      <c r="J9" s="6" t="s">
        <v>6878</v>
      </c>
      <c r="L9" s="7" t="s">
        <v>7199</v>
      </c>
      <c r="P9" s="5" t="s">
        <v>17162</v>
      </c>
      <c r="Q9" s="5" t="s">
        <v>2023</v>
      </c>
      <c r="S9" s="9"/>
    </row>
    <row r="10" spans="1:21" x14ac:dyDescent="0.2">
      <c r="A10" s="5" t="s">
        <v>17539</v>
      </c>
      <c r="B10" s="5" t="s">
        <v>3190</v>
      </c>
      <c r="C10" s="5" t="s">
        <v>10737</v>
      </c>
      <c r="D10" s="5" t="s">
        <v>1709</v>
      </c>
      <c r="E10" s="5" t="s">
        <v>8808</v>
      </c>
      <c r="F10" s="5" t="s">
        <v>9058</v>
      </c>
      <c r="G10" s="6" t="s">
        <v>3190</v>
      </c>
      <c r="H10" s="6" t="s">
        <v>7352</v>
      </c>
      <c r="I10" s="6" t="s">
        <v>4811</v>
      </c>
      <c r="J10" s="6" t="s">
        <v>4811</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3662</v>
      </c>
      <c r="J11" s="6" t="s">
        <v>13870</v>
      </c>
      <c r="L11" s="5" t="s">
        <v>11341</v>
      </c>
      <c r="P11" s="5" t="s">
        <v>5509</v>
      </c>
      <c r="Q11" s="5" t="s">
        <v>9560</v>
      </c>
    </row>
    <row r="12" spans="1:21" ht="22.5" x14ac:dyDescent="0.2">
      <c r="A12" s="5" t="s">
        <v>3081</v>
      </c>
      <c r="B12" s="5" t="s">
        <v>3190</v>
      </c>
      <c r="C12" s="5" t="s">
        <v>5432</v>
      </c>
      <c r="D12" s="5" t="s">
        <v>1709</v>
      </c>
      <c r="E12" s="5" t="s">
        <v>12632</v>
      </c>
      <c r="F12" s="5" t="s">
        <v>17503</v>
      </c>
      <c r="G12" s="6" t="s">
        <v>3190</v>
      </c>
      <c r="H12" s="6" t="s">
        <v>7352</v>
      </c>
      <c r="I12" s="6" t="s">
        <v>3662</v>
      </c>
      <c r="J12" s="6" t="s">
        <v>17128</v>
      </c>
      <c r="L12" s="5" t="s">
        <v>15036</v>
      </c>
      <c r="P12" s="5" t="s">
        <v>3812</v>
      </c>
      <c r="Q12" s="5" t="s">
        <v>14295</v>
      </c>
      <c r="S12" s="24"/>
    </row>
    <row r="13" spans="1:21" ht="22.5" x14ac:dyDescent="0.2">
      <c r="B13" s="5" t="s">
        <v>1492</v>
      </c>
      <c r="C13" s="5" t="s">
        <v>11526</v>
      </c>
      <c r="D13" s="5" t="s">
        <v>1709</v>
      </c>
      <c r="E13" s="5" t="s">
        <v>12632</v>
      </c>
      <c r="F13" s="5" t="s">
        <v>18403</v>
      </c>
      <c r="G13" s="6" t="s">
        <v>3190</v>
      </c>
      <c r="H13" s="6" t="s">
        <v>7352</v>
      </c>
      <c r="I13" s="6" t="s">
        <v>3662</v>
      </c>
      <c r="J13" s="6" t="s">
        <v>16865</v>
      </c>
      <c r="L13" s="7" t="s">
        <v>2519</v>
      </c>
      <c r="P13" s="5" t="s">
        <v>3807</v>
      </c>
      <c r="Q13" s="5" t="s">
        <v>4694</v>
      </c>
      <c r="S13" s="24"/>
    </row>
    <row r="14" spans="1:21" ht="22.5" x14ac:dyDescent="0.2">
      <c r="B14" s="5" t="s">
        <v>1492</v>
      </c>
      <c r="C14" s="5" t="s">
        <v>10528</v>
      </c>
      <c r="D14" s="5" t="s">
        <v>1709</v>
      </c>
      <c r="E14" s="5" t="s">
        <v>12632</v>
      </c>
      <c r="F14" s="5" t="s">
        <v>549</v>
      </c>
      <c r="G14" s="6" t="s">
        <v>3190</v>
      </c>
      <c r="H14" s="6" t="s">
        <v>7352</v>
      </c>
      <c r="I14" s="6" t="s">
        <v>3662</v>
      </c>
      <c r="J14" s="6" t="s">
        <v>16956</v>
      </c>
      <c r="L14" s="7" t="s">
        <v>17901</v>
      </c>
      <c r="P14" s="5" t="s">
        <v>15634</v>
      </c>
      <c r="Q14" s="5" t="s">
        <v>5295</v>
      </c>
    </row>
    <row r="15" spans="1:21" ht="22.5" x14ac:dyDescent="0.2">
      <c r="B15" s="5" t="s">
        <v>1492</v>
      </c>
      <c r="C15" s="5" t="s">
        <v>13974</v>
      </c>
      <c r="D15" s="5" t="s">
        <v>1709</v>
      </c>
      <c r="E15" s="5" t="s">
        <v>12632</v>
      </c>
      <c r="F15" s="5" t="s">
        <v>18116</v>
      </c>
      <c r="G15" s="6" t="s">
        <v>3190</v>
      </c>
      <c r="H15" s="6" t="s">
        <v>7352</v>
      </c>
      <c r="I15" s="6" t="s">
        <v>3662</v>
      </c>
      <c r="J15" s="6" t="s">
        <v>3662</v>
      </c>
      <c r="L15" s="7" t="s">
        <v>9399</v>
      </c>
      <c r="P15" s="5" t="s">
        <v>9901</v>
      </c>
      <c r="Q15" s="5" t="s">
        <v>7438</v>
      </c>
    </row>
    <row r="16" spans="1:21" x14ac:dyDescent="0.2">
      <c r="B16" s="5" t="s">
        <v>1492</v>
      </c>
      <c r="C16" s="5" t="s">
        <v>12135</v>
      </c>
      <c r="D16" s="5" t="s">
        <v>1709</v>
      </c>
      <c r="E16" s="5" t="s">
        <v>12632</v>
      </c>
      <c r="F16" s="5" t="s">
        <v>1018</v>
      </c>
      <c r="G16" s="6" t="s">
        <v>3190</v>
      </c>
      <c r="H16" s="6" t="s">
        <v>7352</v>
      </c>
      <c r="I16" s="6" t="s">
        <v>1382</v>
      </c>
      <c r="J16" s="6" t="s">
        <v>12911</v>
      </c>
      <c r="L16" s="7" t="s">
        <v>13090</v>
      </c>
      <c r="P16" s="5" t="s">
        <v>4867</v>
      </c>
      <c r="Q16" s="5" t="s">
        <v>13533</v>
      </c>
    </row>
    <row r="17" spans="2:17" x14ac:dyDescent="0.2">
      <c r="B17" s="5" t="s">
        <v>18355</v>
      </c>
      <c r="C17" s="5" t="s">
        <v>15160</v>
      </c>
      <c r="D17" s="5" t="s">
        <v>1709</v>
      </c>
      <c r="E17" s="5" t="s">
        <v>12632</v>
      </c>
      <c r="F17" s="5" t="s">
        <v>4049</v>
      </c>
      <c r="G17" s="6" t="s">
        <v>3190</v>
      </c>
      <c r="H17" s="6" t="s">
        <v>7352</v>
      </c>
      <c r="I17" s="6" t="s">
        <v>1382</v>
      </c>
      <c r="J17" s="6" t="s">
        <v>16586</v>
      </c>
      <c r="L17" s="7" t="s">
        <v>156</v>
      </c>
      <c r="P17" s="5" t="s">
        <v>16615</v>
      </c>
      <c r="Q17" s="5" t="s">
        <v>6422</v>
      </c>
    </row>
    <row r="18" spans="2:17" x14ac:dyDescent="0.2">
      <c r="B18" s="5" t="s">
        <v>18355</v>
      </c>
      <c r="C18" s="5" t="s">
        <v>5157</v>
      </c>
      <c r="D18" s="5" t="s">
        <v>1709</v>
      </c>
      <c r="E18" s="5" t="s">
        <v>12632</v>
      </c>
      <c r="F18" s="5" t="s">
        <v>2293</v>
      </c>
      <c r="G18" s="6" t="s">
        <v>3190</v>
      </c>
      <c r="H18" s="6" t="s">
        <v>7352</v>
      </c>
      <c r="I18" s="6" t="s">
        <v>1382</v>
      </c>
      <c r="J18" s="6" t="s">
        <v>3581</v>
      </c>
      <c r="P18" s="5" t="s">
        <v>1648</v>
      </c>
      <c r="Q18" s="5" t="s">
        <v>15636</v>
      </c>
    </row>
    <row r="19" spans="2:17" x14ac:dyDescent="0.2">
      <c r="B19" s="5" t="s">
        <v>18355</v>
      </c>
      <c r="C19" s="5" t="s">
        <v>2170</v>
      </c>
      <c r="D19" s="5" t="s">
        <v>1709</v>
      </c>
      <c r="E19" s="5" t="s">
        <v>12632</v>
      </c>
      <c r="F19" s="5" t="s">
        <v>7246</v>
      </c>
      <c r="G19" s="6" t="s">
        <v>3190</v>
      </c>
      <c r="H19" s="6" t="s">
        <v>7352</v>
      </c>
      <c r="I19" s="6" t="s">
        <v>1382</v>
      </c>
      <c r="J19" s="6" t="s">
        <v>7228</v>
      </c>
      <c r="P19" s="5" t="s">
        <v>3808</v>
      </c>
      <c r="Q19" s="5" t="s">
        <v>17479</v>
      </c>
    </row>
    <row r="20" spans="2:17" x14ac:dyDescent="0.2">
      <c r="B20" s="5" t="s">
        <v>18355</v>
      </c>
      <c r="C20" s="5" t="s">
        <v>6674</v>
      </c>
      <c r="D20" s="5" t="s">
        <v>1709</v>
      </c>
      <c r="E20" s="5" t="s">
        <v>12632</v>
      </c>
      <c r="F20" s="5" t="s">
        <v>1623</v>
      </c>
      <c r="G20" s="6" t="s">
        <v>3190</v>
      </c>
      <c r="H20" s="6" t="s">
        <v>7352</v>
      </c>
      <c r="I20" s="6" t="s">
        <v>1382</v>
      </c>
      <c r="J20" s="6" t="s">
        <v>1382</v>
      </c>
      <c r="P20" s="5" t="s">
        <v>12957</v>
      </c>
      <c r="Q20" s="5" t="s">
        <v>18143</v>
      </c>
    </row>
    <row r="21" spans="2:17" ht="22.5" x14ac:dyDescent="0.2">
      <c r="B21" s="5" t="s">
        <v>5959</v>
      </c>
      <c r="C21" s="5" t="s">
        <v>2699</v>
      </c>
      <c r="D21" s="5" t="s">
        <v>1709</v>
      </c>
      <c r="E21" s="5" t="s">
        <v>17757</v>
      </c>
      <c r="F21" s="5" t="s">
        <v>4883</v>
      </c>
      <c r="G21" s="6" t="s">
        <v>3190</v>
      </c>
      <c r="H21" s="6" t="s">
        <v>10737</v>
      </c>
      <c r="I21" s="6" t="s">
        <v>11259</v>
      </c>
      <c r="J21" s="6" t="s">
        <v>5377</v>
      </c>
      <c r="P21" s="5" t="s">
        <v>305</v>
      </c>
      <c r="Q21" s="5" t="s">
        <v>13265</v>
      </c>
    </row>
    <row r="22" spans="2:17" ht="22.5" x14ac:dyDescent="0.2">
      <c r="B22" s="5" t="s">
        <v>5959</v>
      </c>
      <c r="C22" s="5" t="s">
        <v>5616</v>
      </c>
      <c r="D22" s="5" t="s">
        <v>1709</v>
      </c>
      <c r="E22" s="5" t="s">
        <v>17757</v>
      </c>
      <c r="F22" s="5" t="s">
        <v>46</v>
      </c>
      <c r="G22" s="6" t="s">
        <v>3190</v>
      </c>
      <c r="H22" s="6" t="s">
        <v>10737</v>
      </c>
      <c r="I22" s="6" t="s">
        <v>11259</v>
      </c>
      <c r="J22" s="6" t="s">
        <v>11259</v>
      </c>
      <c r="P22" s="5" t="s">
        <v>4444</v>
      </c>
      <c r="Q22" s="5" t="s">
        <v>17559</v>
      </c>
    </row>
    <row r="23" spans="2:17" ht="22.5" x14ac:dyDescent="0.2">
      <c r="B23" s="5" t="s">
        <v>5959</v>
      </c>
      <c r="C23" s="5" t="s">
        <v>18822</v>
      </c>
      <c r="D23" s="5" t="s">
        <v>1709</v>
      </c>
      <c r="E23" s="5" t="s">
        <v>17757</v>
      </c>
      <c r="F23" s="5" t="s">
        <v>13270</v>
      </c>
      <c r="G23" s="6" t="s">
        <v>3190</v>
      </c>
      <c r="H23" s="6" t="s">
        <v>10737</v>
      </c>
      <c r="I23" s="6" t="s">
        <v>5247</v>
      </c>
      <c r="J23" s="6" t="s">
        <v>16932</v>
      </c>
      <c r="P23" s="5" t="s">
        <v>1174</v>
      </c>
      <c r="Q23" s="5" t="s">
        <v>10021</v>
      </c>
    </row>
    <row r="24" spans="2:17" ht="22.5" x14ac:dyDescent="0.2">
      <c r="B24" s="5" t="s">
        <v>5959</v>
      </c>
      <c r="C24" s="5" t="s">
        <v>12706</v>
      </c>
      <c r="D24" s="5" t="s">
        <v>1709</v>
      </c>
      <c r="E24" s="5" t="s">
        <v>17757</v>
      </c>
      <c r="F24" s="5" t="s">
        <v>3365</v>
      </c>
      <c r="G24" s="6" t="s">
        <v>3190</v>
      </c>
      <c r="H24" s="6" t="s">
        <v>10737</v>
      </c>
      <c r="I24" s="6" t="s">
        <v>5247</v>
      </c>
      <c r="J24" s="6" t="s">
        <v>5247</v>
      </c>
      <c r="P24" s="5" t="s">
        <v>7454</v>
      </c>
      <c r="Q24" s="5" t="s">
        <v>6823</v>
      </c>
    </row>
    <row r="25" spans="2:17" ht="22.5" x14ac:dyDescent="0.2">
      <c r="B25" s="5" t="s">
        <v>12508</v>
      </c>
      <c r="C25" s="5" t="s">
        <v>3430</v>
      </c>
      <c r="D25" s="5" t="s">
        <v>8094</v>
      </c>
      <c r="E25" s="5" t="s">
        <v>18173</v>
      </c>
      <c r="F25" s="5" t="s">
        <v>1154</v>
      </c>
      <c r="G25" s="6" t="s">
        <v>3190</v>
      </c>
      <c r="H25" s="6" t="s">
        <v>10737</v>
      </c>
      <c r="I25" s="6" t="s">
        <v>15242</v>
      </c>
      <c r="J25" s="6" t="s">
        <v>15242</v>
      </c>
      <c r="P25" s="5" t="s">
        <v>4870</v>
      </c>
      <c r="Q25" s="5" t="s">
        <v>15648</v>
      </c>
    </row>
    <row r="26" spans="2:17" ht="22.5" x14ac:dyDescent="0.2">
      <c r="B26" s="5" t="s">
        <v>12508</v>
      </c>
      <c r="C26" s="5" t="s">
        <v>2460</v>
      </c>
      <c r="D26" s="5" t="s">
        <v>8094</v>
      </c>
      <c r="E26" s="5" t="s">
        <v>18173</v>
      </c>
      <c r="F26" s="5" t="s">
        <v>18783</v>
      </c>
      <c r="G26" s="6" t="s">
        <v>3190</v>
      </c>
      <c r="H26" s="6" t="s">
        <v>2814</v>
      </c>
      <c r="I26" s="6" t="s">
        <v>10849</v>
      </c>
      <c r="J26" s="6" t="s">
        <v>1028</v>
      </c>
      <c r="P26" s="5" t="s">
        <v>5735</v>
      </c>
      <c r="Q26" s="5" t="s">
        <v>1616</v>
      </c>
    </row>
    <row r="27" spans="2:17" ht="22.5" x14ac:dyDescent="0.2">
      <c r="B27" s="5" t="s">
        <v>17539</v>
      </c>
      <c r="C27" s="5" t="s">
        <v>7758</v>
      </c>
      <c r="D27" s="5" t="s">
        <v>8094</v>
      </c>
      <c r="E27" s="5" t="s">
        <v>18173</v>
      </c>
      <c r="F27" s="5" t="s">
        <v>5975</v>
      </c>
      <c r="G27" s="6" t="s">
        <v>3190</v>
      </c>
      <c r="H27" s="6" t="s">
        <v>2814</v>
      </c>
      <c r="I27" s="6" t="s">
        <v>10849</v>
      </c>
      <c r="J27" s="6" t="s">
        <v>10849</v>
      </c>
      <c r="P27" s="5" t="s">
        <v>9215</v>
      </c>
      <c r="Q27" s="5" t="s">
        <v>5080</v>
      </c>
    </row>
    <row r="28" spans="2:17" ht="22.5" x14ac:dyDescent="0.2">
      <c r="B28" s="5" t="s">
        <v>17539</v>
      </c>
      <c r="C28" s="5" t="s">
        <v>628</v>
      </c>
      <c r="D28" s="5" t="s">
        <v>8094</v>
      </c>
      <c r="E28" s="5" t="s">
        <v>18173</v>
      </c>
      <c r="F28" s="5" t="s">
        <v>18434</v>
      </c>
      <c r="G28" s="6" t="s">
        <v>3190</v>
      </c>
      <c r="H28" s="6" t="s">
        <v>2814</v>
      </c>
      <c r="I28" s="6" t="s">
        <v>10849</v>
      </c>
      <c r="J28" s="6" t="s">
        <v>5954</v>
      </c>
      <c r="P28" s="5" t="s">
        <v>12998</v>
      </c>
      <c r="Q28" s="5" t="s">
        <v>6741</v>
      </c>
    </row>
    <row r="29" spans="2:17" ht="22.5" x14ac:dyDescent="0.2">
      <c r="B29" s="5" t="s">
        <v>17539</v>
      </c>
      <c r="C29" s="5" t="s">
        <v>10724</v>
      </c>
      <c r="D29" s="5" t="s">
        <v>8094</v>
      </c>
      <c r="E29" s="5" t="s">
        <v>2600</v>
      </c>
      <c r="F29" s="5" t="s">
        <v>12131</v>
      </c>
      <c r="G29" s="6" t="s">
        <v>3190</v>
      </c>
      <c r="H29" s="6" t="s">
        <v>2814</v>
      </c>
      <c r="I29" s="6" t="s">
        <v>3123</v>
      </c>
      <c r="J29" s="6" t="s">
        <v>3123</v>
      </c>
      <c r="P29" s="5" t="s">
        <v>5200</v>
      </c>
      <c r="Q29" s="5" t="s">
        <v>4736</v>
      </c>
    </row>
    <row r="30" spans="2:17" ht="22.5" x14ac:dyDescent="0.2">
      <c r="B30" s="5" t="s">
        <v>16542</v>
      </c>
      <c r="C30" s="5" t="s">
        <v>9644</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10375</v>
      </c>
      <c r="G31" s="6" t="s">
        <v>3190</v>
      </c>
      <c r="H31" s="6" t="s">
        <v>2814</v>
      </c>
      <c r="I31" s="6" t="s">
        <v>10951</v>
      </c>
      <c r="J31" s="6" t="s">
        <v>3384</v>
      </c>
      <c r="P31" s="5" t="s">
        <v>4984</v>
      </c>
      <c r="Q31" s="5" t="s">
        <v>3844</v>
      </c>
    </row>
    <row r="32" spans="2:17" ht="22.5" x14ac:dyDescent="0.2">
      <c r="B32" s="5" t="s">
        <v>16542</v>
      </c>
      <c r="C32" s="5" t="s">
        <v>8705</v>
      </c>
      <c r="D32" s="5" t="s">
        <v>8094</v>
      </c>
      <c r="E32" s="5" t="s">
        <v>5890</v>
      </c>
      <c r="F32" s="5" t="s">
        <v>1828</v>
      </c>
      <c r="G32" s="6" t="s">
        <v>3190</v>
      </c>
      <c r="H32" s="6" t="s">
        <v>2814</v>
      </c>
      <c r="I32" s="6" t="s">
        <v>10951</v>
      </c>
      <c r="J32" s="6" t="s">
        <v>4447</v>
      </c>
      <c r="P32" s="5" t="s">
        <v>4985</v>
      </c>
      <c r="Q32" s="5" t="s">
        <v>12283</v>
      </c>
    </row>
    <row r="33" spans="2:17" ht="22.5" x14ac:dyDescent="0.2">
      <c r="B33" s="5" t="s">
        <v>3081</v>
      </c>
      <c r="C33" s="5" t="s">
        <v>11112</v>
      </c>
      <c r="D33" s="5" t="s">
        <v>8094</v>
      </c>
      <c r="E33" s="5" t="s">
        <v>5890</v>
      </c>
      <c r="F33" s="5" t="s">
        <v>39</v>
      </c>
      <c r="G33" s="6" t="s">
        <v>3190</v>
      </c>
      <c r="H33" s="6" t="s">
        <v>2814</v>
      </c>
      <c r="I33" s="6" t="s">
        <v>10951</v>
      </c>
      <c r="J33" s="6" t="s">
        <v>10951</v>
      </c>
      <c r="P33" s="5" t="s">
        <v>12942</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1705</v>
      </c>
    </row>
    <row r="36" spans="2:17" x14ac:dyDescent="0.2">
      <c r="D36" s="5" t="s">
        <v>3190</v>
      </c>
      <c r="E36" s="5" t="s">
        <v>7352</v>
      </c>
      <c r="F36" s="5" t="s">
        <v>3662</v>
      </c>
      <c r="G36" s="6" t="s">
        <v>3190</v>
      </c>
      <c r="H36" s="6" t="s">
        <v>5432</v>
      </c>
      <c r="I36" s="6" t="s">
        <v>12996</v>
      </c>
      <c r="J36" s="6" t="s">
        <v>12996</v>
      </c>
      <c r="P36" s="5" t="s">
        <v>17627</v>
      </c>
      <c r="Q36" s="5" t="s">
        <v>11116</v>
      </c>
    </row>
    <row r="37" spans="2:17" x14ac:dyDescent="0.2">
      <c r="D37" s="5" t="s">
        <v>3190</v>
      </c>
      <c r="E37" s="5" t="s">
        <v>7352</v>
      </c>
      <c r="F37" s="5" t="s">
        <v>13938</v>
      </c>
      <c r="G37" s="6" t="s">
        <v>3190</v>
      </c>
      <c r="H37" s="6" t="s">
        <v>5432</v>
      </c>
      <c r="I37" s="6" t="s">
        <v>8200</v>
      </c>
      <c r="J37" s="6" t="s">
        <v>8200</v>
      </c>
      <c r="P37" s="5" t="s">
        <v>3802</v>
      </c>
      <c r="Q37" s="5" t="s">
        <v>1780</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4811</v>
      </c>
      <c r="G40" s="6" t="s">
        <v>3190</v>
      </c>
      <c r="H40" s="6" t="s">
        <v>5432</v>
      </c>
      <c r="I40" s="6" t="s">
        <v>1527</v>
      </c>
      <c r="J40" s="6" t="s">
        <v>18213</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10737</v>
      </c>
      <c r="F43" s="5" t="s">
        <v>11259</v>
      </c>
      <c r="G43" s="6" t="s">
        <v>1492</v>
      </c>
      <c r="H43" s="6" t="s">
        <v>12135</v>
      </c>
      <c r="I43" s="6" t="s">
        <v>12135</v>
      </c>
      <c r="J43" s="6" t="s">
        <v>12135</v>
      </c>
      <c r="P43" s="5" t="s">
        <v>15808</v>
      </c>
      <c r="Q43" s="5" t="s">
        <v>7960</v>
      </c>
    </row>
    <row r="44" spans="2:17" x14ac:dyDescent="0.2">
      <c r="D44" s="5" t="s">
        <v>3190</v>
      </c>
      <c r="E44" s="5" t="s">
        <v>10737</v>
      </c>
      <c r="F44" s="5" t="s">
        <v>5247</v>
      </c>
      <c r="G44" s="6" t="s">
        <v>1492</v>
      </c>
      <c r="H44" s="6" t="s">
        <v>12135</v>
      </c>
      <c r="I44" s="6" t="s">
        <v>18774</v>
      </c>
      <c r="J44" s="6" t="s">
        <v>18774</v>
      </c>
      <c r="P44" s="9"/>
      <c r="Q44" s="11"/>
    </row>
    <row r="45" spans="2:17" x14ac:dyDescent="0.2">
      <c r="D45" s="5" t="s">
        <v>3190</v>
      </c>
      <c r="E45" s="5" t="s">
        <v>10737</v>
      </c>
      <c r="F45" s="5" t="s">
        <v>15242</v>
      </c>
      <c r="G45" s="6" t="s">
        <v>1492</v>
      </c>
      <c r="H45" s="6" t="s">
        <v>12135</v>
      </c>
      <c r="I45" s="6" t="s">
        <v>18774</v>
      </c>
      <c r="J45" s="6" t="s">
        <v>8976</v>
      </c>
      <c r="P45" s="9"/>
      <c r="Q45" s="11"/>
    </row>
    <row r="46" spans="2:17" ht="22.5" x14ac:dyDescent="0.2">
      <c r="D46" s="5" t="s">
        <v>3190</v>
      </c>
      <c r="E46" s="5" t="s">
        <v>2814</v>
      </c>
      <c r="F46" s="5" t="s">
        <v>10951</v>
      </c>
      <c r="G46" s="6" t="s">
        <v>1492</v>
      </c>
      <c r="H46" s="6" t="s">
        <v>12135</v>
      </c>
      <c r="I46" s="6" t="s">
        <v>10334</v>
      </c>
      <c r="J46" s="6" t="s">
        <v>12035</v>
      </c>
      <c r="P46" s="9"/>
      <c r="Q46" s="11"/>
    </row>
    <row r="47" spans="2:17" ht="22.5" x14ac:dyDescent="0.2">
      <c r="D47" s="5" t="s">
        <v>3190</v>
      </c>
      <c r="E47" s="5" t="s">
        <v>2814</v>
      </c>
      <c r="F47" s="5" t="s">
        <v>10849</v>
      </c>
      <c r="G47" s="6" t="s">
        <v>1492</v>
      </c>
      <c r="H47" s="6" t="s">
        <v>12135</v>
      </c>
      <c r="I47" s="6" t="s">
        <v>10334</v>
      </c>
      <c r="J47" s="6" t="s">
        <v>10334</v>
      </c>
      <c r="P47" s="9"/>
      <c r="Q47" s="11"/>
    </row>
    <row r="48" spans="2:17" ht="22.5" x14ac:dyDescent="0.2">
      <c r="D48" s="5" t="s">
        <v>3190</v>
      </c>
      <c r="E48" s="5" t="s">
        <v>2814</v>
      </c>
      <c r="F48" s="5" t="s">
        <v>3123</v>
      </c>
      <c r="G48" s="6" t="s">
        <v>1492</v>
      </c>
      <c r="H48" s="6" t="s">
        <v>12135</v>
      </c>
      <c r="I48" s="6" t="s">
        <v>10334</v>
      </c>
      <c r="J48" s="6" t="s">
        <v>1606</v>
      </c>
      <c r="P48" s="9"/>
      <c r="Q48" s="11"/>
    </row>
    <row r="49" spans="4:17" x14ac:dyDescent="0.2">
      <c r="D49" s="5" t="s">
        <v>3190</v>
      </c>
      <c r="E49" s="5" t="s">
        <v>2814</v>
      </c>
      <c r="F49" s="5" t="s">
        <v>15594</v>
      </c>
      <c r="G49" s="6" t="s">
        <v>1492</v>
      </c>
      <c r="H49" s="6" t="s">
        <v>12135</v>
      </c>
      <c r="I49" s="6" t="s">
        <v>992</v>
      </c>
      <c r="J49" s="6" t="s">
        <v>992</v>
      </c>
      <c r="P49" s="9"/>
      <c r="Q49" s="11"/>
    </row>
    <row r="50" spans="4:17" x14ac:dyDescent="0.2">
      <c r="D50" s="5" t="s">
        <v>3190</v>
      </c>
      <c r="E50" s="5" t="s">
        <v>5432</v>
      </c>
      <c r="F50" s="5" t="s">
        <v>1527</v>
      </c>
      <c r="G50" s="6" t="s">
        <v>1492</v>
      </c>
      <c r="H50" s="6" t="s">
        <v>12135</v>
      </c>
      <c r="I50" s="6" t="s">
        <v>1517</v>
      </c>
      <c r="J50" s="6" t="s">
        <v>1517</v>
      </c>
      <c r="P50" s="9"/>
      <c r="Q50" s="11"/>
    </row>
    <row r="51" spans="4:17" x14ac:dyDescent="0.2">
      <c r="D51" s="5" t="s">
        <v>3190</v>
      </c>
      <c r="E51" s="5" t="s">
        <v>5432</v>
      </c>
      <c r="F51" s="5" t="s">
        <v>8200</v>
      </c>
      <c r="G51" s="6" t="s">
        <v>1492</v>
      </c>
      <c r="H51" s="6" t="s">
        <v>13974</v>
      </c>
      <c r="I51" s="6" t="s">
        <v>8129</v>
      </c>
      <c r="J51" s="6" t="s">
        <v>8129</v>
      </c>
      <c r="P51" s="9"/>
      <c r="Q51" s="11"/>
    </row>
    <row r="52" spans="4:17" x14ac:dyDescent="0.2">
      <c r="D52" s="5" t="s">
        <v>3190</v>
      </c>
      <c r="E52" s="5" t="s">
        <v>5432</v>
      </c>
      <c r="F52" s="5" t="s">
        <v>12996</v>
      </c>
      <c r="G52" s="6" t="s">
        <v>1492</v>
      </c>
      <c r="H52" s="6" t="s">
        <v>13974</v>
      </c>
      <c r="I52" s="6" t="s">
        <v>8129</v>
      </c>
      <c r="J52" s="6" t="s">
        <v>16891</v>
      </c>
      <c r="P52" s="9"/>
      <c r="Q52" s="11"/>
    </row>
    <row r="53" spans="4:17" x14ac:dyDescent="0.2">
      <c r="D53" s="5" t="s">
        <v>1492</v>
      </c>
      <c r="E53" s="5" t="s">
        <v>11526</v>
      </c>
      <c r="F53" s="5" t="s">
        <v>1268</v>
      </c>
      <c r="G53" s="6" t="s">
        <v>1492</v>
      </c>
      <c r="H53" s="6" t="s">
        <v>13974</v>
      </c>
      <c r="I53" s="6" t="s">
        <v>14520</v>
      </c>
      <c r="J53" s="6" t="s">
        <v>17394</v>
      </c>
      <c r="P53" s="9"/>
      <c r="Q53" s="11"/>
    </row>
    <row r="54" spans="4:17" x14ac:dyDescent="0.2">
      <c r="D54" s="5" t="s">
        <v>1492</v>
      </c>
      <c r="E54" s="5" t="s">
        <v>11526</v>
      </c>
      <c r="F54" s="5" t="s">
        <v>6617</v>
      </c>
      <c r="G54" s="6" t="s">
        <v>1492</v>
      </c>
      <c r="H54" s="6" t="s">
        <v>13974</v>
      </c>
      <c r="I54" s="6" t="s">
        <v>14520</v>
      </c>
      <c r="J54" s="6" t="s">
        <v>14520</v>
      </c>
      <c r="P54" s="9"/>
      <c r="Q54" s="11"/>
    </row>
    <row r="55" spans="4:17" x14ac:dyDescent="0.2">
      <c r="D55" s="5" t="s">
        <v>1492</v>
      </c>
      <c r="E55" s="5" t="s">
        <v>11526</v>
      </c>
      <c r="F55" s="5" t="s">
        <v>6489</v>
      </c>
      <c r="G55" s="6" t="s">
        <v>1492</v>
      </c>
      <c r="H55" s="6" t="s">
        <v>13974</v>
      </c>
      <c r="I55" s="6" t="s">
        <v>14520</v>
      </c>
      <c r="J55" s="6" t="s">
        <v>4023</v>
      </c>
      <c r="P55" s="9"/>
      <c r="Q55" s="11"/>
    </row>
    <row r="56" spans="4:17" x14ac:dyDescent="0.2">
      <c r="D56" s="5" t="s">
        <v>1492</v>
      </c>
      <c r="E56" s="5" t="s">
        <v>10528</v>
      </c>
      <c r="F56" s="5" t="s">
        <v>18318</v>
      </c>
      <c r="G56" s="6" t="s">
        <v>1492</v>
      </c>
      <c r="H56" s="6" t="s">
        <v>13974</v>
      </c>
      <c r="I56" s="6" t="s">
        <v>14520</v>
      </c>
      <c r="J56" s="6" t="s">
        <v>17970</v>
      </c>
      <c r="P56" s="9"/>
      <c r="Q56" s="11"/>
    </row>
    <row r="57" spans="4:17" ht="22.5" x14ac:dyDescent="0.2">
      <c r="D57" s="5" t="s">
        <v>1492</v>
      </c>
      <c r="E57" s="5" t="s">
        <v>10528</v>
      </c>
      <c r="F57" s="5" t="s">
        <v>14981</v>
      </c>
      <c r="G57" s="6" t="s">
        <v>1492</v>
      </c>
      <c r="H57" s="6" t="s">
        <v>13974</v>
      </c>
      <c r="I57" s="6" t="s">
        <v>16866</v>
      </c>
      <c r="J57" s="6" t="s">
        <v>16866</v>
      </c>
      <c r="P57" s="9"/>
      <c r="Q57" s="11"/>
    </row>
    <row r="58" spans="4:17" x14ac:dyDescent="0.2">
      <c r="D58" s="5" t="s">
        <v>1492</v>
      </c>
      <c r="E58" s="5" t="s">
        <v>10528</v>
      </c>
      <c r="F58" s="5" t="s">
        <v>12425</v>
      </c>
      <c r="G58" s="6" t="s">
        <v>1492</v>
      </c>
      <c r="H58" s="6" t="s">
        <v>13974</v>
      </c>
      <c r="I58" s="6" t="s">
        <v>4086</v>
      </c>
      <c r="J58" s="6" t="s">
        <v>4086</v>
      </c>
      <c r="P58" s="9"/>
      <c r="Q58" s="11"/>
    </row>
    <row r="59" spans="4:17" ht="22.5" x14ac:dyDescent="0.2">
      <c r="D59" s="5" t="s">
        <v>1492</v>
      </c>
      <c r="E59" s="5" t="s">
        <v>13974</v>
      </c>
      <c r="F59" s="5" t="s">
        <v>8557</v>
      </c>
      <c r="G59" s="6" t="s">
        <v>1492</v>
      </c>
      <c r="H59" s="6" t="s">
        <v>13974</v>
      </c>
      <c r="I59" s="6" t="s">
        <v>8557</v>
      </c>
      <c r="J59" s="6" t="s">
        <v>8557</v>
      </c>
      <c r="P59" s="9"/>
      <c r="Q59" s="11"/>
    </row>
    <row r="60" spans="4:17" x14ac:dyDescent="0.2">
      <c r="D60" s="5" t="s">
        <v>1492</v>
      </c>
      <c r="E60" s="5" t="s">
        <v>13974</v>
      </c>
      <c r="F60" s="5" t="s">
        <v>8129</v>
      </c>
      <c r="G60" s="6" t="s">
        <v>1492</v>
      </c>
      <c r="H60" s="6" t="s">
        <v>13974</v>
      </c>
      <c r="I60" s="6" t="s">
        <v>18799</v>
      </c>
      <c r="J60" s="6" t="s">
        <v>18799</v>
      </c>
      <c r="P60" s="9"/>
      <c r="Q60" s="11"/>
    </row>
    <row r="61" spans="4:17" ht="22.5" x14ac:dyDescent="0.2">
      <c r="D61" s="5" t="s">
        <v>1492</v>
      </c>
      <c r="E61" s="5" t="s">
        <v>13974</v>
      </c>
      <c r="F61" s="5" t="s">
        <v>14520</v>
      </c>
      <c r="G61" s="6" t="s">
        <v>1492</v>
      </c>
      <c r="H61" s="6" t="s">
        <v>10528</v>
      </c>
      <c r="I61" s="6" t="s">
        <v>12425</v>
      </c>
      <c r="J61" s="6" t="s">
        <v>12425</v>
      </c>
      <c r="P61" s="9"/>
      <c r="Q61" s="11"/>
    </row>
    <row r="62" spans="4:17" ht="22.5" x14ac:dyDescent="0.2">
      <c r="D62" s="5" t="s">
        <v>1492</v>
      </c>
      <c r="E62" s="5" t="s">
        <v>13974</v>
      </c>
      <c r="F62" s="5" t="s">
        <v>16866</v>
      </c>
      <c r="G62" s="6" t="s">
        <v>1492</v>
      </c>
      <c r="H62" s="6" t="s">
        <v>10528</v>
      </c>
      <c r="I62" s="6" t="s">
        <v>18318</v>
      </c>
      <c r="J62" s="6" t="s">
        <v>18318</v>
      </c>
      <c r="P62" s="9"/>
      <c r="Q62" s="11"/>
    </row>
    <row r="63" spans="4:17" ht="22.5" x14ac:dyDescent="0.2">
      <c r="D63" s="5" t="s">
        <v>1492</v>
      </c>
      <c r="E63" s="5" t="s">
        <v>13974</v>
      </c>
      <c r="F63" s="5" t="s">
        <v>4086</v>
      </c>
      <c r="G63" s="6" t="s">
        <v>1492</v>
      </c>
      <c r="H63" s="6" t="s">
        <v>10528</v>
      </c>
      <c r="I63" s="6" t="s">
        <v>14981</v>
      </c>
      <c r="J63" s="6" t="s">
        <v>14981</v>
      </c>
      <c r="P63" s="9"/>
      <c r="Q63" s="11"/>
    </row>
    <row r="64" spans="4:17" x14ac:dyDescent="0.2">
      <c r="D64" s="5" t="s">
        <v>1492</v>
      </c>
      <c r="E64" s="5" t="s">
        <v>13974</v>
      </c>
      <c r="F64" s="5" t="s">
        <v>18799</v>
      </c>
      <c r="G64" s="6" t="s">
        <v>1492</v>
      </c>
      <c r="H64" s="6" t="s">
        <v>11526</v>
      </c>
      <c r="I64" s="6" t="s">
        <v>6617</v>
      </c>
      <c r="J64" s="6" t="s">
        <v>3281</v>
      </c>
      <c r="P64" s="9"/>
      <c r="Q64" s="11"/>
    </row>
    <row r="65" spans="4:17" x14ac:dyDescent="0.2">
      <c r="D65" s="5" t="s">
        <v>1492</v>
      </c>
      <c r="E65" s="5" t="s">
        <v>12135</v>
      </c>
      <c r="F65" s="5" t="s">
        <v>12135</v>
      </c>
      <c r="G65" s="6" t="s">
        <v>1492</v>
      </c>
      <c r="H65" s="6" t="s">
        <v>11526</v>
      </c>
      <c r="I65" s="6" t="s">
        <v>6617</v>
      </c>
      <c r="J65" s="6" t="s">
        <v>6617</v>
      </c>
      <c r="P65" s="9"/>
      <c r="Q65" s="11"/>
    </row>
    <row r="66" spans="4:17" x14ac:dyDescent="0.2">
      <c r="D66" s="5" t="s">
        <v>1492</v>
      </c>
      <c r="E66" s="5" t="s">
        <v>12135</v>
      </c>
      <c r="F66" s="5" t="s">
        <v>10334</v>
      </c>
      <c r="G66" s="6" t="s">
        <v>1492</v>
      </c>
      <c r="H66" s="6" t="s">
        <v>11526</v>
      </c>
      <c r="I66" s="6" t="s">
        <v>6617</v>
      </c>
      <c r="J66" s="6" t="s">
        <v>9905</v>
      </c>
      <c r="P66" s="9"/>
      <c r="Q66" s="11"/>
    </row>
    <row r="67" spans="4:17" x14ac:dyDescent="0.2">
      <c r="D67" s="5" t="s">
        <v>1492</v>
      </c>
      <c r="E67" s="5" t="s">
        <v>12135</v>
      </c>
      <c r="F67" s="5" t="s">
        <v>1517</v>
      </c>
      <c r="G67" s="6" t="s">
        <v>1492</v>
      </c>
      <c r="H67" s="6" t="s">
        <v>11526</v>
      </c>
      <c r="I67" s="6" t="s">
        <v>6617</v>
      </c>
      <c r="J67" s="6" t="s">
        <v>3747</v>
      </c>
      <c r="P67" s="9"/>
      <c r="Q67" s="11"/>
    </row>
    <row r="68" spans="4:17" x14ac:dyDescent="0.2">
      <c r="D68" s="5" t="s">
        <v>1492</v>
      </c>
      <c r="E68" s="5" t="s">
        <v>12135</v>
      </c>
      <c r="F68" s="5" t="s">
        <v>992</v>
      </c>
      <c r="G68" s="6" t="s">
        <v>1492</v>
      </c>
      <c r="H68" s="6" t="s">
        <v>11526</v>
      </c>
      <c r="I68" s="6" t="s">
        <v>6617</v>
      </c>
      <c r="J68" s="6" t="s">
        <v>15207</v>
      </c>
      <c r="P68" s="9"/>
      <c r="Q68" s="11"/>
    </row>
    <row r="69" spans="4:17" x14ac:dyDescent="0.2">
      <c r="D69" s="5" t="s">
        <v>1492</v>
      </c>
      <c r="E69" s="5" t="s">
        <v>12135</v>
      </c>
      <c r="F69" s="5" t="s">
        <v>18774</v>
      </c>
      <c r="G69" s="6" t="s">
        <v>1492</v>
      </c>
      <c r="H69" s="6" t="s">
        <v>11526</v>
      </c>
      <c r="I69" s="6" t="s">
        <v>6489</v>
      </c>
      <c r="J69" s="6" t="s">
        <v>14209</v>
      </c>
      <c r="P69" s="9"/>
      <c r="Q69" s="11"/>
    </row>
    <row r="70" spans="4:17" x14ac:dyDescent="0.2">
      <c r="D70" s="5" t="s">
        <v>18355</v>
      </c>
      <c r="E70" s="5" t="s">
        <v>15160</v>
      </c>
      <c r="F70" s="5" t="s">
        <v>15160</v>
      </c>
      <c r="G70" s="6" t="s">
        <v>1492</v>
      </c>
      <c r="H70" s="6" t="s">
        <v>11526</v>
      </c>
      <c r="I70" s="6" t="s">
        <v>6489</v>
      </c>
      <c r="J70" s="6" t="s">
        <v>14275</v>
      </c>
      <c r="P70" s="9"/>
      <c r="Q70" s="11"/>
    </row>
    <row r="71" spans="4:17" x14ac:dyDescent="0.2">
      <c r="D71" s="5" t="s">
        <v>18355</v>
      </c>
      <c r="E71" s="5" t="s">
        <v>15160</v>
      </c>
      <c r="F71" s="5" t="s">
        <v>7941</v>
      </c>
      <c r="G71" s="6" t="s">
        <v>1492</v>
      </c>
      <c r="H71" s="6" t="s">
        <v>11526</v>
      </c>
      <c r="I71" s="6" t="s">
        <v>6489</v>
      </c>
      <c r="J71" s="6" t="s">
        <v>6068</v>
      </c>
      <c r="P71" s="9"/>
      <c r="Q71" s="11"/>
    </row>
    <row r="72" spans="4:17" x14ac:dyDescent="0.2">
      <c r="D72" s="5" t="s">
        <v>18355</v>
      </c>
      <c r="E72" s="5" t="s">
        <v>15160</v>
      </c>
      <c r="F72" s="5" t="s">
        <v>16185</v>
      </c>
      <c r="G72" s="6" t="s">
        <v>1492</v>
      </c>
      <c r="H72" s="6" t="s">
        <v>11526</v>
      </c>
      <c r="I72" s="6" t="s">
        <v>6489</v>
      </c>
      <c r="J72" s="6" t="s">
        <v>6489</v>
      </c>
      <c r="P72" s="9"/>
      <c r="Q72" s="11"/>
    </row>
    <row r="73" spans="4:17" ht="22.5" x14ac:dyDescent="0.2">
      <c r="D73" s="5" t="s">
        <v>18355</v>
      </c>
      <c r="E73" s="5" t="s">
        <v>15160</v>
      </c>
      <c r="F73" s="5" t="s">
        <v>17637</v>
      </c>
      <c r="G73" s="6" t="s">
        <v>1492</v>
      </c>
      <c r="H73" s="6" t="s">
        <v>11526</v>
      </c>
      <c r="I73" s="6" t="s">
        <v>1268</v>
      </c>
      <c r="J73" s="6" t="s">
        <v>17133</v>
      </c>
      <c r="P73" s="9"/>
      <c r="Q73" s="11"/>
    </row>
    <row r="74" spans="4:17" ht="22.5" x14ac:dyDescent="0.2">
      <c r="D74" s="5" t="s">
        <v>18355</v>
      </c>
      <c r="E74" s="5" t="s">
        <v>15160</v>
      </c>
      <c r="F74" s="5" t="s">
        <v>15624</v>
      </c>
      <c r="G74" s="6" t="s">
        <v>1492</v>
      </c>
      <c r="H74" s="6" t="s">
        <v>11526</v>
      </c>
      <c r="I74" s="6" t="s">
        <v>1268</v>
      </c>
      <c r="J74" s="6" t="s">
        <v>13251</v>
      </c>
      <c r="P74" s="9"/>
      <c r="Q74" s="11"/>
    </row>
    <row r="75" spans="4:17" ht="22.5" x14ac:dyDescent="0.2">
      <c r="D75" s="5" t="s">
        <v>18355</v>
      </c>
      <c r="E75" s="5" t="s">
        <v>15160</v>
      </c>
      <c r="F75" s="5" t="s">
        <v>12499</v>
      </c>
      <c r="G75" s="6" t="s">
        <v>1492</v>
      </c>
      <c r="H75" s="6" t="s">
        <v>11526</v>
      </c>
      <c r="I75" s="6" t="s">
        <v>1268</v>
      </c>
      <c r="J75" s="6" t="s">
        <v>9786</v>
      </c>
      <c r="P75" s="9"/>
      <c r="Q75" s="11"/>
    </row>
    <row r="76" spans="4:17" ht="22.5" x14ac:dyDescent="0.2">
      <c r="D76" s="5" t="s">
        <v>18355</v>
      </c>
      <c r="E76" s="5" t="s">
        <v>15160</v>
      </c>
      <c r="F76" s="5" t="s">
        <v>457</v>
      </c>
      <c r="G76" s="6" t="s">
        <v>1492</v>
      </c>
      <c r="H76" s="6" t="s">
        <v>11526</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5157</v>
      </c>
      <c r="F78" s="5" t="s">
        <v>9103</v>
      </c>
      <c r="G78" s="6" t="s">
        <v>1709</v>
      </c>
      <c r="H78" s="6" t="s">
        <v>17757</v>
      </c>
      <c r="I78" s="6" t="s">
        <v>13270</v>
      </c>
      <c r="J78" s="6" t="s">
        <v>13270</v>
      </c>
      <c r="P78" s="9"/>
      <c r="Q78" s="11"/>
    </row>
    <row r="79" spans="4:17" ht="22.5" x14ac:dyDescent="0.2">
      <c r="D79" s="5" t="s">
        <v>18355</v>
      </c>
      <c r="E79" s="5" t="s">
        <v>5157</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11512</v>
      </c>
      <c r="P80" s="9"/>
      <c r="Q80" s="11"/>
    </row>
    <row r="81" spans="4:17" ht="22.5" x14ac:dyDescent="0.2">
      <c r="D81" s="5" t="s">
        <v>18355</v>
      </c>
      <c r="E81" s="5" t="s">
        <v>2170</v>
      </c>
      <c r="F81" s="5" t="s">
        <v>9565</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3365</v>
      </c>
      <c r="J82" s="6" t="s">
        <v>3365</v>
      </c>
      <c r="P82" s="9"/>
      <c r="Q82" s="11"/>
    </row>
    <row r="83" spans="4:17" x14ac:dyDescent="0.2">
      <c r="D83" s="5" t="s">
        <v>18355</v>
      </c>
      <c r="E83" s="5" t="s">
        <v>6674</v>
      </c>
      <c r="F83" s="5" t="s">
        <v>51</v>
      </c>
      <c r="G83" s="6" t="s">
        <v>1709</v>
      </c>
      <c r="H83" s="6" t="s">
        <v>17757</v>
      </c>
      <c r="I83" s="6" t="s">
        <v>4883</v>
      </c>
      <c r="J83" s="6" t="s">
        <v>3917</v>
      </c>
      <c r="P83" s="9"/>
      <c r="Q83" s="11"/>
    </row>
    <row r="84" spans="4:17" x14ac:dyDescent="0.2">
      <c r="D84" s="5" t="s">
        <v>18355</v>
      </c>
      <c r="E84" s="5" t="s">
        <v>6674</v>
      </c>
      <c r="F84" s="5" t="s">
        <v>2411</v>
      </c>
      <c r="G84" s="6" t="s">
        <v>1709</v>
      </c>
      <c r="H84" s="6" t="s">
        <v>17757</v>
      </c>
      <c r="I84" s="6" t="s">
        <v>4883</v>
      </c>
      <c r="J84" s="6" t="s">
        <v>1684</v>
      </c>
      <c r="P84" s="9"/>
      <c r="Q84" s="11"/>
    </row>
    <row r="85" spans="4:17" x14ac:dyDescent="0.2">
      <c r="D85" s="5" t="s">
        <v>18355</v>
      </c>
      <c r="E85" s="5" t="s">
        <v>6674</v>
      </c>
      <c r="F85" s="5" t="s">
        <v>9653</v>
      </c>
      <c r="G85" s="6" t="s">
        <v>1709</v>
      </c>
      <c r="H85" s="6" t="s">
        <v>17757</v>
      </c>
      <c r="I85" s="6" t="s">
        <v>4883</v>
      </c>
      <c r="J85" s="6" t="s">
        <v>5559</v>
      </c>
      <c r="P85" s="9"/>
      <c r="Q85" s="11"/>
    </row>
    <row r="86" spans="4:17" x14ac:dyDescent="0.2">
      <c r="D86" s="5" t="s">
        <v>18355</v>
      </c>
      <c r="E86" s="5" t="s">
        <v>6674</v>
      </c>
      <c r="F86" s="5" t="s">
        <v>12892</v>
      </c>
      <c r="G86" s="6" t="s">
        <v>1709</v>
      </c>
      <c r="H86" s="6" t="s">
        <v>17757</v>
      </c>
      <c r="I86" s="6" t="s">
        <v>4883</v>
      </c>
      <c r="J86" s="6" t="s">
        <v>4686</v>
      </c>
      <c r="P86" s="9"/>
      <c r="Q86" s="11"/>
    </row>
    <row r="87" spans="4:17" x14ac:dyDescent="0.2">
      <c r="D87" s="5" t="s">
        <v>18355</v>
      </c>
      <c r="E87" s="5" t="s">
        <v>6674</v>
      </c>
      <c r="F87" s="5" t="s">
        <v>868</v>
      </c>
      <c r="G87" s="6" t="s">
        <v>1709</v>
      </c>
      <c r="H87" s="6" t="s">
        <v>17757</v>
      </c>
      <c r="I87" s="6" t="s">
        <v>4883</v>
      </c>
      <c r="J87" s="6" t="s">
        <v>10749</v>
      </c>
      <c r="P87" s="9"/>
      <c r="Q87" s="11"/>
    </row>
    <row r="88" spans="4:17" x14ac:dyDescent="0.2">
      <c r="D88" s="5" t="s">
        <v>18355</v>
      </c>
      <c r="E88" s="5" t="s">
        <v>6674</v>
      </c>
      <c r="F88" s="5" t="s">
        <v>14655</v>
      </c>
      <c r="G88" s="6" t="s">
        <v>1709</v>
      </c>
      <c r="H88" s="6" t="s">
        <v>17757</v>
      </c>
      <c r="I88" s="6" t="s">
        <v>4883</v>
      </c>
      <c r="J88" s="6" t="s">
        <v>18323</v>
      </c>
      <c r="P88" s="9"/>
      <c r="Q88" s="11"/>
    </row>
    <row r="89" spans="4:17" x14ac:dyDescent="0.2">
      <c r="D89" s="5" t="s">
        <v>18355</v>
      </c>
      <c r="E89" s="5" t="s">
        <v>6674</v>
      </c>
      <c r="F89" s="5" t="s">
        <v>12423</v>
      </c>
      <c r="G89" s="6" t="s">
        <v>1709</v>
      </c>
      <c r="H89" s="6" t="s">
        <v>17757</v>
      </c>
      <c r="I89" s="6" t="s">
        <v>4883</v>
      </c>
      <c r="J89" s="6" t="s">
        <v>4883</v>
      </c>
      <c r="P89" s="9"/>
      <c r="Q89" s="11"/>
    </row>
    <row r="90" spans="4:17" x14ac:dyDescent="0.2">
      <c r="D90" s="5" t="s">
        <v>18355</v>
      </c>
      <c r="E90" s="5" t="s">
        <v>6674</v>
      </c>
      <c r="F90" s="5" t="s">
        <v>11180</v>
      </c>
      <c r="G90" s="6" t="s">
        <v>1709</v>
      </c>
      <c r="H90" s="6" t="s">
        <v>17757</v>
      </c>
      <c r="I90" s="6" t="s">
        <v>4883</v>
      </c>
      <c r="J90" s="6" t="s">
        <v>6600</v>
      </c>
      <c r="P90" s="9"/>
      <c r="Q90" s="11"/>
    </row>
    <row r="91" spans="4:17" x14ac:dyDescent="0.2">
      <c r="D91" s="5" t="s">
        <v>18355</v>
      </c>
      <c r="E91" s="5" t="s">
        <v>6674</v>
      </c>
      <c r="F91" s="5" t="s">
        <v>8009</v>
      </c>
      <c r="G91" s="6" t="s">
        <v>1709</v>
      </c>
      <c r="H91" s="6" t="s">
        <v>17757</v>
      </c>
      <c r="I91" s="6" t="s">
        <v>4883</v>
      </c>
      <c r="J91" s="6" t="s">
        <v>10711</v>
      </c>
      <c r="P91" s="9"/>
      <c r="Q91" s="11"/>
    </row>
    <row r="92" spans="4:17" x14ac:dyDescent="0.2">
      <c r="D92" s="5" t="s">
        <v>18355</v>
      </c>
      <c r="E92" s="5" t="s">
        <v>6674</v>
      </c>
      <c r="F92" s="5" t="s">
        <v>2228</v>
      </c>
      <c r="G92" s="6" t="s">
        <v>1709</v>
      </c>
      <c r="H92" s="6" t="s">
        <v>12632</v>
      </c>
      <c r="I92" s="6" t="s">
        <v>18403</v>
      </c>
      <c r="J92" s="6" t="s">
        <v>18403</v>
      </c>
      <c r="P92" s="9"/>
      <c r="Q92" s="11"/>
    </row>
    <row r="93" spans="4:17" x14ac:dyDescent="0.2">
      <c r="D93" s="5" t="s">
        <v>5959</v>
      </c>
      <c r="E93" s="5" t="s">
        <v>2699</v>
      </c>
      <c r="F93" s="5" t="s">
        <v>11267</v>
      </c>
      <c r="G93" s="6" t="s">
        <v>1709</v>
      </c>
      <c r="H93" s="6" t="s">
        <v>12632</v>
      </c>
      <c r="I93" s="6" t="s">
        <v>18403</v>
      </c>
      <c r="J93" s="6" t="s">
        <v>17166</v>
      </c>
      <c r="P93" s="9"/>
      <c r="Q93" s="11"/>
    </row>
    <row r="94" spans="4:17" x14ac:dyDescent="0.2">
      <c r="D94" s="5" t="s">
        <v>5959</v>
      </c>
      <c r="E94" s="5" t="s">
        <v>2699</v>
      </c>
      <c r="F94" s="5" t="s">
        <v>7100</v>
      </c>
      <c r="G94" s="6" t="s">
        <v>1709</v>
      </c>
      <c r="H94" s="6" t="s">
        <v>12632</v>
      </c>
      <c r="I94" s="6" t="s">
        <v>549</v>
      </c>
      <c r="J94" s="6" t="s">
        <v>549</v>
      </c>
      <c r="P94" s="9"/>
      <c r="Q94" s="11"/>
    </row>
    <row r="95" spans="4:17" x14ac:dyDescent="0.2">
      <c r="D95" s="5" t="s">
        <v>5959</v>
      </c>
      <c r="E95" s="5" t="s">
        <v>2699</v>
      </c>
      <c r="F95" s="5" t="s">
        <v>15448</v>
      </c>
      <c r="G95" s="6" t="s">
        <v>1709</v>
      </c>
      <c r="H95" s="6" t="s">
        <v>12632</v>
      </c>
      <c r="I95" s="6" t="s">
        <v>18116</v>
      </c>
      <c r="J95" s="6" t="s">
        <v>18116</v>
      </c>
      <c r="P95" s="9"/>
      <c r="Q95" s="11"/>
    </row>
    <row r="96" spans="4:17" x14ac:dyDescent="0.2">
      <c r="D96" s="5" t="s">
        <v>5959</v>
      </c>
      <c r="E96" s="5" t="s">
        <v>2699</v>
      </c>
      <c r="F96" s="5" t="s">
        <v>4289</v>
      </c>
      <c r="G96" s="6" t="s">
        <v>1709</v>
      </c>
      <c r="H96" s="6" t="s">
        <v>12632</v>
      </c>
      <c r="I96" s="6" t="s">
        <v>1018</v>
      </c>
      <c r="J96" s="6" t="s">
        <v>1018</v>
      </c>
      <c r="P96" s="9"/>
      <c r="Q96" s="11"/>
    </row>
    <row r="97" spans="4:17" x14ac:dyDescent="0.2">
      <c r="D97" s="5" t="s">
        <v>5959</v>
      </c>
      <c r="E97" s="5" t="s">
        <v>2699</v>
      </c>
      <c r="F97" s="5" t="s">
        <v>12929</v>
      </c>
      <c r="G97" s="6" t="s">
        <v>1709</v>
      </c>
      <c r="H97" s="6" t="s">
        <v>12632</v>
      </c>
      <c r="I97" s="6" t="s">
        <v>1018</v>
      </c>
      <c r="J97" s="6" t="s">
        <v>12252</v>
      </c>
      <c r="P97" s="9"/>
      <c r="Q97" s="11"/>
    </row>
    <row r="98" spans="4:17" x14ac:dyDescent="0.2">
      <c r="D98" s="5" t="s">
        <v>5959</v>
      </c>
      <c r="E98" s="5" t="s">
        <v>2699</v>
      </c>
      <c r="F98" s="5" t="s">
        <v>4565</v>
      </c>
      <c r="G98" s="6" t="s">
        <v>1709</v>
      </c>
      <c r="H98" s="6" t="s">
        <v>12632</v>
      </c>
      <c r="I98" s="6" t="s">
        <v>4049</v>
      </c>
      <c r="J98" s="6" t="s">
        <v>9413</v>
      </c>
      <c r="P98" s="9"/>
      <c r="Q98" s="11"/>
    </row>
    <row r="99" spans="4:17" ht="22.5" x14ac:dyDescent="0.2">
      <c r="D99" s="5" t="s">
        <v>5959</v>
      </c>
      <c r="E99" s="5" t="s">
        <v>2699</v>
      </c>
      <c r="F99" s="5" t="s">
        <v>1400</v>
      </c>
      <c r="G99" s="6" t="s">
        <v>1709</v>
      </c>
      <c r="H99" s="6" t="s">
        <v>12632</v>
      </c>
      <c r="I99" s="6" t="s">
        <v>4049</v>
      </c>
      <c r="J99" s="6" t="s">
        <v>9985</v>
      </c>
      <c r="P99" s="9"/>
      <c r="Q99" s="11"/>
    </row>
    <row r="100" spans="4:17" x14ac:dyDescent="0.2">
      <c r="D100" s="5" t="s">
        <v>5959</v>
      </c>
      <c r="E100" s="5" t="s">
        <v>2699</v>
      </c>
      <c r="F100" s="5" t="s">
        <v>10380</v>
      </c>
      <c r="G100" s="6" t="s">
        <v>1709</v>
      </c>
      <c r="H100" s="6" t="s">
        <v>12632</v>
      </c>
      <c r="I100" s="6" t="s">
        <v>4049</v>
      </c>
      <c r="J100" s="6" t="s">
        <v>12503</v>
      </c>
      <c r="P100" s="9"/>
      <c r="Q100" s="11"/>
    </row>
    <row r="101" spans="4:17" x14ac:dyDescent="0.2">
      <c r="D101" s="5" t="s">
        <v>5959</v>
      </c>
      <c r="E101" s="5" t="s">
        <v>2699</v>
      </c>
      <c r="F101" s="5" t="s">
        <v>10074</v>
      </c>
      <c r="G101" s="6" t="s">
        <v>1709</v>
      </c>
      <c r="H101" s="6" t="s">
        <v>12632</v>
      </c>
      <c r="I101" s="6" t="s">
        <v>4049</v>
      </c>
      <c r="J101" s="6" t="s">
        <v>4049</v>
      </c>
      <c r="P101" s="9"/>
      <c r="Q101" s="11"/>
    </row>
    <row r="102" spans="4:17" ht="22.5" x14ac:dyDescent="0.2">
      <c r="D102" s="5" t="s">
        <v>5959</v>
      </c>
      <c r="E102" s="5" t="s">
        <v>2699</v>
      </c>
      <c r="F102" s="5" t="s">
        <v>11009</v>
      </c>
      <c r="G102" s="6" t="s">
        <v>1709</v>
      </c>
      <c r="H102" s="6" t="s">
        <v>12632</v>
      </c>
      <c r="I102" s="6" t="s">
        <v>17503</v>
      </c>
      <c r="J102" s="6" t="s">
        <v>5830</v>
      </c>
      <c r="P102" s="9"/>
      <c r="Q102" s="11"/>
    </row>
    <row r="103" spans="4:17" ht="22.5" x14ac:dyDescent="0.2">
      <c r="D103" s="5" t="s">
        <v>5959</v>
      </c>
      <c r="E103" s="5" t="s">
        <v>2699</v>
      </c>
      <c r="F103" s="5" t="s">
        <v>5544</v>
      </c>
      <c r="G103" s="6" t="s">
        <v>1709</v>
      </c>
      <c r="H103" s="6" t="s">
        <v>12632</v>
      </c>
      <c r="I103" s="6" t="s">
        <v>17503</v>
      </c>
      <c r="J103" s="6" t="s">
        <v>17503</v>
      </c>
      <c r="P103" s="9"/>
      <c r="Q103" s="11"/>
    </row>
    <row r="104" spans="4:17" ht="22.5" x14ac:dyDescent="0.2">
      <c r="D104" s="5" t="s">
        <v>5959</v>
      </c>
      <c r="E104" s="5" t="s">
        <v>5616</v>
      </c>
      <c r="F104" s="5" t="s">
        <v>12133</v>
      </c>
      <c r="G104" s="6" t="s">
        <v>1709</v>
      </c>
      <c r="H104" s="6" t="s">
        <v>12632</v>
      </c>
      <c r="I104" s="6" t="s">
        <v>17503</v>
      </c>
      <c r="J104" s="6" t="s">
        <v>16577</v>
      </c>
      <c r="P104" s="9"/>
      <c r="Q104" s="11"/>
    </row>
    <row r="105" spans="4:17" x14ac:dyDescent="0.2">
      <c r="D105" s="5" t="s">
        <v>5959</v>
      </c>
      <c r="E105" s="5" t="s">
        <v>5616</v>
      </c>
      <c r="F105" s="5" t="s">
        <v>14256</v>
      </c>
      <c r="G105" s="6" t="s">
        <v>1709</v>
      </c>
      <c r="H105" s="6" t="s">
        <v>12632</v>
      </c>
      <c r="I105" s="6" t="s">
        <v>2293</v>
      </c>
      <c r="J105" s="6" t="s">
        <v>4424</v>
      </c>
      <c r="P105" s="9"/>
      <c r="Q105" s="11"/>
    </row>
    <row r="106" spans="4:17" x14ac:dyDescent="0.2">
      <c r="D106" s="5" t="s">
        <v>5959</v>
      </c>
      <c r="E106" s="5" t="s">
        <v>5616</v>
      </c>
      <c r="F106" s="5" t="s">
        <v>7320</v>
      </c>
      <c r="G106" s="6" t="s">
        <v>1709</v>
      </c>
      <c r="H106" s="6" t="s">
        <v>12632</v>
      </c>
      <c r="I106" s="6" t="s">
        <v>2293</v>
      </c>
      <c r="J106" s="6" t="s">
        <v>5328</v>
      </c>
      <c r="P106" s="9"/>
      <c r="Q106" s="11"/>
    </row>
    <row r="107" spans="4:17" x14ac:dyDescent="0.2">
      <c r="D107" s="5" t="s">
        <v>5959</v>
      </c>
      <c r="E107" s="5" t="s">
        <v>5616</v>
      </c>
      <c r="F107" s="5" t="s">
        <v>5658</v>
      </c>
      <c r="G107" s="6" t="s">
        <v>1709</v>
      </c>
      <c r="H107" s="6" t="s">
        <v>12632</v>
      </c>
      <c r="I107" s="6" t="s">
        <v>2293</v>
      </c>
      <c r="J107" s="6" t="s">
        <v>2293</v>
      </c>
      <c r="P107" s="9"/>
      <c r="Q107" s="11"/>
    </row>
    <row r="108" spans="4:17" x14ac:dyDescent="0.2">
      <c r="D108" s="5" t="s">
        <v>5959</v>
      </c>
      <c r="E108" s="5" t="s">
        <v>5616</v>
      </c>
      <c r="F108" s="5" t="s">
        <v>13098</v>
      </c>
      <c r="G108" s="6" t="s">
        <v>1709</v>
      </c>
      <c r="H108" s="6" t="s">
        <v>12632</v>
      </c>
      <c r="I108" s="6" t="s">
        <v>7246</v>
      </c>
      <c r="J108" s="6" t="s">
        <v>11375</v>
      </c>
      <c r="P108" s="9"/>
      <c r="Q108" s="11"/>
    </row>
    <row r="109" spans="4:17" x14ac:dyDescent="0.2">
      <c r="D109" s="5" t="s">
        <v>5959</v>
      </c>
      <c r="E109" s="5" t="s">
        <v>18822</v>
      </c>
      <c r="F109" s="5" t="s">
        <v>18822</v>
      </c>
      <c r="G109" s="6" t="s">
        <v>1709</v>
      </c>
      <c r="H109" s="6" t="s">
        <v>12632</v>
      </c>
      <c r="I109" s="6" t="s">
        <v>7246</v>
      </c>
      <c r="J109" s="6" t="s">
        <v>6867</v>
      </c>
      <c r="P109" s="9"/>
      <c r="Q109" s="11"/>
    </row>
    <row r="110" spans="4:17" x14ac:dyDescent="0.2">
      <c r="D110" s="5" t="s">
        <v>5959</v>
      </c>
      <c r="E110" s="5" t="s">
        <v>18822</v>
      </c>
      <c r="F110" s="5" t="s">
        <v>10495</v>
      </c>
      <c r="G110" s="6" t="s">
        <v>1709</v>
      </c>
      <c r="H110" s="6" t="s">
        <v>12632</v>
      </c>
      <c r="I110" s="6" t="s">
        <v>7246</v>
      </c>
      <c r="J110" s="6" t="s">
        <v>9772</v>
      </c>
      <c r="P110" s="9"/>
      <c r="Q110" s="11"/>
    </row>
    <row r="111" spans="4:17" x14ac:dyDescent="0.2">
      <c r="D111" s="5" t="s">
        <v>5959</v>
      </c>
      <c r="E111" s="5" t="s">
        <v>12706</v>
      </c>
      <c r="F111" s="5" t="s">
        <v>5607</v>
      </c>
      <c r="G111" s="6" t="s">
        <v>1709</v>
      </c>
      <c r="H111" s="6" t="s">
        <v>12632</v>
      </c>
      <c r="I111" s="6" t="s">
        <v>7246</v>
      </c>
      <c r="J111" s="6" t="s">
        <v>7246</v>
      </c>
      <c r="P111" s="9"/>
      <c r="Q111" s="11"/>
    </row>
    <row r="112" spans="4:17" x14ac:dyDescent="0.2">
      <c r="D112" s="5" t="s">
        <v>5959</v>
      </c>
      <c r="E112" s="5" t="s">
        <v>12706</v>
      </c>
      <c r="F112" s="5" t="s">
        <v>11024</v>
      </c>
      <c r="G112" s="6" t="s">
        <v>1709</v>
      </c>
      <c r="H112" s="6" t="s">
        <v>12632</v>
      </c>
      <c r="I112" s="6" t="s">
        <v>1623</v>
      </c>
      <c r="J112" s="6" t="s">
        <v>1623</v>
      </c>
      <c r="P112" s="9"/>
      <c r="Q112" s="11"/>
    </row>
    <row r="113" spans="4:17" x14ac:dyDescent="0.2">
      <c r="D113" s="5" t="s">
        <v>5959</v>
      </c>
      <c r="E113" s="5" t="s">
        <v>12706</v>
      </c>
      <c r="F113" s="5" t="s">
        <v>10764</v>
      </c>
      <c r="G113" s="6" t="s">
        <v>1709</v>
      </c>
      <c r="H113" s="6" t="s">
        <v>8808</v>
      </c>
      <c r="I113" s="6" t="s">
        <v>1675</v>
      </c>
      <c r="J113" s="6" t="s">
        <v>194</v>
      </c>
      <c r="P113" s="9"/>
      <c r="Q113" s="11"/>
    </row>
    <row r="114" spans="4:17" x14ac:dyDescent="0.2">
      <c r="D114" s="5" t="s">
        <v>5959</v>
      </c>
      <c r="E114" s="5" t="s">
        <v>12706</v>
      </c>
      <c r="F114" s="5" t="s">
        <v>14793</v>
      </c>
      <c r="G114" s="6" t="s">
        <v>1709</v>
      </c>
      <c r="H114" s="6" t="s">
        <v>8808</v>
      </c>
      <c r="I114" s="6" t="s">
        <v>1675</v>
      </c>
      <c r="J114" s="6" t="s">
        <v>1675</v>
      </c>
      <c r="P114" s="9"/>
      <c r="Q114" s="11"/>
    </row>
    <row r="115" spans="4:17" x14ac:dyDescent="0.2">
      <c r="D115" s="5" t="s">
        <v>5959</v>
      </c>
      <c r="E115" s="5" t="s">
        <v>12706</v>
      </c>
      <c r="F115" s="5" t="s">
        <v>11957</v>
      </c>
      <c r="G115" s="6" t="s">
        <v>1709</v>
      </c>
      <c r="H115" s="6" t="s">
        <v>8808</v>
      </c>
      <c r="I115" s="6" t="s">
        <v>1675</v>
      </c>
      <c r="J115" s="6" t="s">
        <v>18276</v>
      </c>
      <c r="P115" s="9"/>
      <c r="Q115" s="11"/>
    </row>
    <row r="116" spans="4:17" x14ac:dyDescent="0.2">
      <c r="D116" s="5" t="s">
        <v>5959</v>
      </c>
      <c r="E116" s="5" t="s">
        <v>12706</v>
      </c>
      <c r="F116" s="5" t="s">
        <v>8767</v>
      </c>
      <c r="G116" s="6" t="s">
        <v>1709</v>
      </c>
      <c r="H116" s="6" t="s">
        <v>8808</v>
      </c>
      <c r="I116" s="6" t="s">
        <v>9129</v>
      </c>
      <c r="J116" s="6" t="s">
        <v>8003</v>
      </c>
      <c r="P116" s="9"/>
      <c r="Q116" s="11"/>
    </row>
    <row r="117" spans="4:17" x14ac:dyDescent="0.2">
      <c r="D117" s="5" t="s">
        <v>12508</v>
      </c>
      <c r="E117" s="5" t="s">
        <v>3430</v>
      </c>
      <c r="F117" s="5" t="s">
        <v>15181</v>
      </c>
      <c r="G117" s="6" t="s">
        <v>1709</v>
      </c>
      <c r="H117" s="6" t="s">
        <v>8808</v>
      </c>
      <c r="I117" s="6" t="s">
        <v>9129</v>
      </c>
      <c r="J117" s="6" t="s">
        <v>9129</v>
      </c>
      <c r="P117" s="9"/>
      <c r="Q117" s="11"/>
    </row>
    <row r="118" spans="4:17" x14ac:dyDescent="0.2">
      <c r="D118" s="5" t="s">
        <v>12508</v>
      </c>
      <c r="E118" s="5" t="s">
        <v>3430</v>
      </c>
      <c r="F118" s="5" t="s">
        <v>14587</v>
      </c>
      <c r="G118" s="6" t="s">
        <v>1709</v>
      </c>
      <c r="H118" s="6" t="s">
        <v>8808</v>
      </c>
      <c r="I118" s="6" t="s">
        <v>15234</v>
      </c>
      <c r="J118" s="6" t="s">
        <v>12814</v>
      </c>
      <c r="P118" s="9"/>
      <c r="Q118" s="11"/>
    </row>
    <row r="119" spans="4:17" x14ac:dyDescent="0.2">
      <c r="D119" s="5" t="s">
        <v>12508</v>
      </c>
      <c r="E119" s="5" t="s">
        <v>3430</v>
      </c>
      <c r="F119" s="5" t="s">
        <v>14150</v>
      </c>
      <c r="G119" s="6" t="s">
        <v>1709</v>
      </c>
      <c r="H119" s="6" t="s">
        <v>8808</v>
      </c>
      <c r="I119" s="6" t="s">
        <v>15234</v>
      </c>
      <c r="J119" s="6" t="s">
        <v>2411</v>
      </c>
      <c r="P119" s="9"/>
      <c r="Q119" s="11"/>
    </row>
    <row r="120" spans="4:17" x14ac:dyDescent="0.2">
      <c r="D120" s="5" t="s">
        <v>12508</v>
      </c>
      <c r="E120" s="5" t="s">
        <v>3430</v>
      </c>
      <c r="F120" s="5" t="s">
        <v>10320</v>
      </c>
      <c r="G120" s="6" t="s">
        <v>1709</v>
      </c>
      <c r="H120" s="6" t="s">
        <v>8808</v>
      </c>
      <c r="I120" s="6" t="s">
        <v>15234</v>
      </c>
      <c r="J120" s="6" t="s">
        <v>15234</v>
      </c>
      <c r="P120" s="9"/>
      <c r="Q120" s="11"/>
    </row>
    <row r="121" spans="4:17" x14ac:dyDescent="0.2">
      <c r="D121" s="5" t="s">
        <v>12508</v>
      </c>
      <c r="E121" s="5" t="s">
        <v>3430</v>
      </c>
      <c r="F121" s="5" t="s">
        <v>18263</v>
      </c>
      <c r="G121" s="6" t="s">
        <v>1709</v>
      </c>
      <c r="H121" s="6" t="s">
        <v>8808</v>
      </c>
      <c r="I121" s="6" t="s">
        <v>4316</v>
      </c>
      <c r="J121" s="6" t="s">
        <v>4316</v>
      </c>
      <c r="P121" s="9"/>
      <c r="Q121" s="11"/>
    </row>
    <row r="122" spans="4:17" ht="22.5" x14ac:dyDescent="0.2">
      <c r="D122" s="5" t="s">
        <v>12508</v>
      </c>
      <c r="E122" s="5" t="s">
        <v>3430</v>
      </c>
      <c r="F122" s="5" t="s">
        <v>13827</v>
      </c>
      <c r="G122" s="6" t="s">
        <v>1709</v>
      </c>
      <c r="H122" s="6" t="s">
        <v>8808</v>
      </c>
      <c r="I122" s="6" t="s">
        <v>13556</v>
      </c>
      <c r="J122" s="6" t="s">
        <v>12606</v>
      </c>
      <c r="P122" s="9"/>
      <c r="Q122" s="11"/>
    </row>
    <row r="123" spans="4:17" ht="22.5" x14ac:dyDescent="0.2">
      <c r="D123" s="5" t="s">
        <v>12508</v>
      </c>
      <c r="E123" s="5" t="s">
        <v>2460</v>
      </c>
      <c r="F123" s="5" t="s">
        <v>8752</v>
      </c>
      <c r="G123" s="6" t="s">
        <v>1709</v>
      </c>
      <c r="H123" s="6" t="s">
        <v>8808</v>
      </c>
      <c r="I123" s="6" t="s">
        <v>13556</v>
      </c>
      <c r="J123" s="6" t="s">
        <v>13679</v>
      </c>
      <c r="P123" s="9"/>
      <c r="Q123" s="11"/>
    </row>
    <row r="124" spans="4:17" ht="22.5" x14ac:dyDescent="0.2">
      <c r="D124" s="5" t="s">
        <v>12508</v>
      </c>
      <c r="E124" s="5" t="s">
        <v>2460</v>
      </c>
      <c r="F124" s="5" t="s">
        <v>14611</v>
      </c>
      <c r="G124" s="6" t="s">
        <v>1709</v>
      </c>
      <c r="H124" s="6" t="s">
        <v>8808</v>
      </c>
      <c r="I124" s="6" t="s">
        <v>13556</v>
      </c>
      <c r="J124" s="6" t="s">
        <v>18591</v>
      </c>
      <c r="P124" s="9"/>
      <c r="Q124" s="11"/>
    </row>
    <row r="125" spans="4:17" ht="22.5" x14ac:dyDescent="0.2">
      <c r="D125" s="5" t="s">
        <v>12508</v>
      </c>
      <c r="E125" s="5" t="s">
        <v>2460</v>
      </c>
      <c r="F125" s="5" t="s">
        <v>3655</v>
      </c>
      <c r="G125" s="6" t="s">
        <v>1709</v>
      </c>
      <c r="H125" s="6" t="s">
        <v>8808</v>
      </c>
      <c r="I125" s="6" t="s">
        <v>13556</v>
      </c>
      <c r="J125" s="6" t="s">
        <v>13556</v>
      </c>
      <c r="P125" s="9"/>
      <c r="Q125" s="11"/>
    </row>
    <row r="126" spans="4:17" ht="22.5" x14ac:dyDescent="0.2">
      <c r="D126" s="5" t="s">
        <v>12508</v>
      </c>
      <c r="E126" s="5" t="s">
        <v>2460</v>
      </c>
      <c r="F126" s="5" t="s">
        <v>5788</v>
      </c>
      <c r="G126" s="6" t="s">
        <v>1709</v>
      </c>
      <c r="H126" s="6" t="s">
        <v>8808</v>
      </c>
      <c r="I126" s="6" t="s">
        <v>3719</v>
      </c>
      <c r="J126" s="6" t="s">
        <v>9343</v>
      </c>
      <c r="P126" s="9"/>
      <c r="Q126" s="11"/>
    </row>
    <row r="127" spans="4:17" ht="22.5" x14ac:dyDescent="0.2">
      <c r="D127" s="5" t="s">
        <v>12508</v>
      </c>
      <c r="E127" s="5" t="s">
        <v>2460</v>
      </c>
      <c r="F127" s="5" t="s">
        <v>10697</v>
      </c>
      <c r="G127" s="6" t="s">
        <v>1709</v>
      </c>
      <c r="H127" s="6" t="s">
        <v>8808</v>
      </c>
      <c r="I127" s="6" t="s">
        <v>3719</v>
      </c>
      <c r="J127" s="6" t="s">
        <v>13029</v>
      </c>
      <c r="P127" s="9"/>
      <c r="Q127" s="11"/>
    </row>
    <row r="128" spans="4:17" ht="22.5" x14ac:dyDescent="0.2">
      <c r="D128" s="5" t="s">
        <v>12508</v>
      </c>
      <c r="E128" s="5" t="s">
        <v>2460</v>
      </c>
      <c r="F128" s="5" t="s">
        <v>15718</v>
      </c>
      <c r="G128" s="6" t="s">
        <v>1709</v>
      </c>
      <c r="H128" s="6" t="s">
        <v>8808</v>
      </c>
      <c r="I128" s="6" t="s">
        <v>3719</v>
      </c>
      <c r="J128" s="6" t="s">
        <v>11050</v>
      </c>
      <c r="P128" s="9"/>
      <c r="Q128" s="11"/>
    </row>
    <row r="129" spans="4:17" ht="22.5" x14ac:dyDescent="0.2">
      <c r="D129" s="5" t="s">
        <v>17539</v>
      </c>
      <c r="E129" s="5" t="s">
        <v>7758</v>
      </c>
      <c r="F129" s="5" t="s">
        <v>7758</v>
      </c>
      <c r="G129" s="6" t="s">
        <v>1709</v>
      </c>
      <c r="H129" s="6" t="s">
        <v>8808</v>
      </c>
      <c r="I129" s="6" t="s">
        <v>3719</v>
      </c>
      <c r="J129" s="6" t="s">
        <v>6835</v>
      </c>
      <c r="P129" s="9"/>
      <c r="Q129" s="11"/>
    </row>
    <row r="130" spans="4:17" ht="22.5" x14ac:dyDescent="0.2">
      <c r="D130" s="5" t="s">
        <v>17539</v>
      </c>
      <c r="E130" s="5" t="s">
        <v>7758</v>
      </c>
      <c r="F130" s="5" t="s">
        <v>3619</v>
      </c>
      <c r="G130" s="6" t="s">
        <v>1709</v>
      </c>
      <c r="H130" s="6" t="s">
        <v>8808</v>
      </c>
      <c r="I130" s="6" t="s">
        <v>3719</v>
      </c>
      <c r="J130" s="6" t="s">
        <v>18243</v>
      </c>
      <c r="P130" s="9"/>
      <c r="Q130" s="11"/>
    </row>
    <row r="131" spans="4:17" ht="22.5" x14ac:dyDescent="0.2">
      <c r="D131" s="5" t="s">
        <v>17539</v>
      </c>
      <c r="E131" s="5" t="s">
        <v>7758</v>
      </c>
      <c r="F131" s="5" t="s">
        <v>2680</v>
      </c>
      <c r="G131" s="6" t="s">
        <v>1709</v>
      </c>
      <c r="H131" s="6" t="s">
        <v>8808</v>
      </c>
      <c r="I131" s="6" t="s">
        <v>3719</v>
      </c>
      <c r="J131" s="6" t="s">
        <v>3719</v>
      </c>
      <c r="P131" s="9"/>
      <c r="Q131" s="11"/>
    </row>
    <row r="132" spans="4:17" x14ac:dyDescent="0.2">
      <c r="D132" s="5" t="s">
        <v>17539</v>
      </c>
      <c r="E132" s="5" t="s">
        <v>628</v>
      </c>
      <c r="F132" s="5" t="s">
        <v>12143</v>
      </c>
      <c r="G132" s="6" t="s">
        <v>1709</v>
      </c>
      <c r="H132" s="6" t="s">
        <v>8808</v>
      </c>
      <c r="I132" s="6" t="s">
        <v>14111</v>
      </c>
      <c r="J132" s="6" t="s">
        <v>14610</v>
      </c>
      <c r="P132" s="9"/>
      <c r="Q132" s="11"/>
    </row>
    <row r="133" spans="4:17" x14ac:dyDescent="0.2">
      <c r="D133" s="5" t="s">
        <v>17539</v>
      </c>
      <c r="E133" s="5" t="s">
        <v>628</v>
      </c>
      <c r="F133" s="5" t="s">
        <v>3959</v>
      </c>
      <c r="G133" s="6" t="s">
        <v>1709</v>
      </c>
      <c r="H133" s="6" t="s">
        <v>8808</v>
      </c>
      <c r="I133" s="6" t="s">
        <v>14111</v>
      </c>
      <c r="J133" s="6" t="s">
        <v>14111</v>
      </c>
      <c r="P133" s="9"/>
      <c r="Q133" s="11"/>
    </row>
    <row r="134" spans="4:17" ht="22.5" x14ac:dyDescent="0.2">
      <c r="D134" s="5" t="s">
        <v>17539</v>
      </c>
      <c r="E134" s="5" t="s">
        <v>10724</v>
      </c>
      <c r="F134" s="5" t="s">
        <v>18073</v>
      </c>
      <c r="G134" s="6" t="s">
        <v>1709</v>
      </c>
      <c r="H134" s="6" t="s">
        <v>8808</v>
      </c>
      <c r="I134" s="6" t="s">
        <v>2915</v>
      </c>
      <c r="J134" s="6" t="s">
        <v>2915</v>
      </c>
      <c r="P134" s="9"/>
      <c r="Q134" s="11"/>
    </row>
    <row r="135" spans="4:17" x14ac:dyDescent="0.2">
      <c r="D135" s="5" t="s">
        <v>17539</v>
      </c>
      <c r="E135" s="5" t="s">
        <v>10724</v>
      </c>
      <c r="F135" s="5" t="s">
        <v>17680</v>
      </c>
      <c r="G135" s="6" t="s">
        <v>1709</v>
      </c>
      <c r="H135" s="6" t="s">
        <v>8808</v>
      </c>
      <c r="I135" s="6" t="s">
        <v>9058</v>
      </c>
      <c r="J135" s="6" t="s">
        <v>7714</v>
      </c>
      <c r="P135" s="9"/>
      <c r="Q135" s="11"/>
    </row>
    <row r="136" spans="4:17" x14ac:dyDescent="0.2">
      <c r="D136" s="5" t="s">
        <v>16542</v>
      </c>
      <c r="E136" s="5" t="s">
        <v>9644</v>
      </c>
      <c r="F136" s="5" t="s">
        <v>9644</v>
      </c>
      <c r="G136" s="6" t="s">
        <v>1709</v>
      </c>
      <c r="H136" s="6" t="s">
        <v>8808</v>
      </c>
      <c r="I136" s="6" t="s">
        <v>9058</v>
      </c>
      <c r="J136" s="6" t="s">
        <v>11932</v>
      </c>
      <c r="P136" s="9"/>
      <c r="Q136" s="11"/>
    </row>
    <row r="137" spans="4:17" x14ac:dyDescent="0.2">
      <c r="D137" s="5" t="s">
        <v>16542</v>
      </c>
      <c r="E137" s="5" t="s">
        <v>9644</v>
      </c>
      <c r="F137" s="5" t="s">
        <v>16998</v>
      </c>
      <c r="G137" s="6" t="s">
        <v>1709</v>
      </c>
      <c r="H137" s="6" t="s">
        <v>8808</v>
      </c>
      <c r="I137" s="6" t="s">
        <v>9058</v>
      </c>
      <c r="J137" s="6" t="s">
        <v>9058</v>
      </c>
      <c r="P137" s="9"/>
      <c r="Q137" s="11"/>
    </row>
    <row r="138" spans="4:17" ht="22.5" x14ac:dyDescent="0.2">
      <c r="D138" s="5" t="s">
        <v>16542</v>
      </c>
      <c r="E138" s="5" t="s">
        <v>9644</v>
      </c>
      <c r="F138" s="5" t="s">
        <v>13248</v>
      </c>
      <c r="G138" s="6" t="s">
        <v>8094</v>
      </c>
      <c r="H138" s="6" t="s">
        <v>18173</v>
      </c>
      <c r="I138" s="6" t="s">
        <v>18783</v>
      </c>
      <c r="J138" s="6" t="s">
        <v>18783</v>
      </c>
      <c r="P138" s="9"/>
      <c r="Q138" s="11"/>
    </row>
    <row r="139" spans="4:17" ht="22.5" x14ac:dyDescent="0.2">
      <c r="D139" s="5" t="s">
        <v>16542</v>
      </c>
      <c r="E139" s="5" t="s">
        <v>9644</v>
      </c>
      <c r="F139" s="5" t="s">
        <v>8847</v>
      </c>
      <c r="G139" s="6" t="s">
        <v>8094</v>
      </c>
      <c r="H139" s="6" t="s">
        <v>18173</v>
      </c>
      <c r="I139" s="6" t="s">
        <v>18783</v>
      </c>
      <c r="J139" s="6" t="s">
        <v>479</v>
      </c>
      <c r="P139" s="9"/>
      <c r="Q139" s="11"/>
    </row>
    <row r="140" spans="4:17" ht="22.5" x14ac:dyDescent="0.2">
      <c r="D140" s="5" t="s">
        <v>16542</v>
      </c>
      <c r="E140" s="5" t="s">
        <v>9644</v>
      </c>
      <c r="F140" s="5" t="s">
        <v>11293</v>
      </c>
      <c r="G140" s="6" t="s">
        <v>8094</v>
      </c>
      <c r="H140" s="6" t="s">
        <v>18173</v>
      </c>
      <c r="I140" s="6" t="s">
        <v>18783</v>
      </c>
      <c r="J140" s="6" t="s">
        <v>12663</v>
      </c>
      <c r="P140" s="9"/>
      <c r="Q140" s="11"/>
    </row>
    <row r="141" spans="4:17" ht="22.5" x14ac:dyDescent="0.2">
      <c r="D141" s="5" t="s">
        <v>16542</v>
      </c>
      <c r="E141" s="5" t="s">
        <v>9644</v>
      </c>
      <c r="F141" s="5" t="s">
        <v>17993</v>
      </c>
      <c r="G141" s="6" t="s">
        <v>8094</v>
      </c>
      <c r="H141" s="6" t="s">
        <v>18173</v>
      </c>
      <c r="I141" s="6" t="s">
        <v>5975</v>
      </c>
      <c r="J141" s="6" t="s">
        <v>17484</v>
      </c>
      <c r="P141" s="9"/>
      <c r="Q141" s="11"/>
    </row>
    <row r="142" spans="4:17" ht="22.5" x14ac:dyDescent="0.2">
      <c r="D142" s="5" t="s">
        <v>16542</v>
      </c>
      <c r="E142" s="5" t="s">
        <v>16564</v>
      </c>
      <c r="F142" s="5" t="s">
        <v>3653</v>
      </c>
      <c r="G142" s="6" t="s">
        <v>8094</v>
      </c>
      <c r="H142" s="6" t="s">
        <v>18173</v>
      </c>
      <c r="I142" s="6" t="s">
        <v>5975</v>
      </c>
      <c r="J142" s="6" t="s">
        <v>5975</v>
      </c>
      <c r="P142" s="9"/>
      <c r="Q142" s="11"/>
    </row>
    <row r="143" spans="4:17" ht="22.5" x14ac:dyDescent="0.2">
      <c r="D143" s="5" t="s">
        <v>16542</v>
      </c>
      <c r="E143" s="5" t="s">
        <v>16564</v>
      </c>
      <c r="F143" s="5" t="s">
        <v>18035</v>
      </c>
      <c r="G143" s="6" t="s">
        <v>8094</v>
      </c>
      <c r="H143" s="6" t="s">
        <v>18173</v>
      </c>
      <c r="I143" s="6" t="s">
        <v>5975</v>
      </c>
      <c r="J143" s="6" t="s">
        <v>2918</v>
      </c>
      <c r="P143" s="9"/>
      <c r="Q143" s="11"/>
    </row>
    <row r="144" spans="4:17" ht="22.5" x14ac:dyDescent="0.2">
      <c r="D144" s="5" t="s">
        <v>16542</v>
      </c>
      <c r="E144" s="5" t="s">
        <v>16564</v>
      </c>
      <c r="F144" s="5" t="s">
        <v>3228</v>
      </c>
      <c r="G144" s="6" t="s">
        <v>8094</v>
      </c>
      <c r="H144" s="6" t="s">
        <v>18173</v>
      </c>
      <c r="I144" s="6" t="s">
        <v>18434</v>
      </c>
      <c r="J144" s="6" t="s">
        <v>18434</v>
      </c>
      <c r="P144" s="9"/>
      <c r="Q144" s="11"/>
    </row>
    <row r="145" spans="4:17" ht="22.5" x14ac:dyDescent="0.2">
      <c r="D145" s="5" t="s">
        <v>16542</v>
      </c>
      <c r="E145" s="5" t="s">
        <v>8705</v>
      </c>
      <c r="F145" s="5" t="s">
        <v>8705</v>
      </c>
      <c r="G145" s="6" t="s">
        <v>8094</v>
      </c>
      <c r="H145" s="6" t="s">
        <v>18173</v>
      </c>
      <c r="I145" s="6" t="s">
        <v>18434</v>
      </c>
      <c r="J145" s="6" t="s">
        <v>14383</v>
      </c>
      <c r="P145" s="9"/>
      <c r="Q145" s="11"/>
    </row>
    <row r="146" spans="4:17" ht="22.5" x14ac:dyDescent="0.2">
      <c r="D146" s="5" t="s">
        <v>16542</v>
      </c>
      <c r="E146" s="5" t="s">
        <v>8705</v>
      </c>
      <c r="F146" s="5" t="s">
        <v>7216</v>
      </c>
      <c r="G146" s="6" t="s">
        <v>8094</v>
      </c>
      <c r="H146" s="6" t="s">
        <v>18173</v>
      </c>
      <c r="I146" s="6" t="s">
        <v>1154</v>
      </c>
      <c r="J146" s="6" t="s">
        <v>9482</v>
      </c>
      <c r="P146" s="9"/>
      <c r="Q146" s="11"/>
    </row>
    <row r="147" spans="4:17" ht="22.5" x14ac:dyDescent="0.2">
      <c r="D147" s="5" t="s">
        <v>16542</v>
      </c>
      <c r="E147" s="5" t="s">
        <v>8705</v>
      </c>
      <c r="F147" s="5" t="s">
        <v>15468</v>
      </c>
      <c r="G147" s="6" t="s">
        <v>8094</v>
      </c>
      <c r="H147" s="6" t="s">
        <v>18173</v>
      </c>
      <c r="I147" s="6" t="s">
        <v>1154</v>
      </c>
      <c r="J147" s="6" t="s">
        <v>1154</v>
      </c>
      <c r="P147" s="9"/>
      <c r="Q147" s="11"/>
    </row>
    <row r="148" spans="4:17" ht="22.5" x14ac:dyDescent="0.2">
      <c r="D148" s="5" t="s">
        <v>16542</v>
      </c>
      <c r="E148" s="5" t="s">
        <v>8705</v>
      </c>
      <c r="F148" s="5" t="s">
        <v>4526</v>
      </c>
      <c r="G148" s="6" t="s">
        <v>8094</v>
      </c>
      <c r="H148" s="6" t="s">
        <v>18173</v>
      </c>
      <c r="I148" s="6" t="s">
        <v>1154</v>
      </c>
      <c r="J148" s="6" t="s">
        <v>16390</v>
      </c>
      <c r="P148" s="9"/>
      <c r="Q148" s="11"/>
    </row>
    <row r="149" spans="4:17" x14ac:dyDescent="0.2">
      <c r="D149" s="5" t="s">
        <v>16542</v>
      </c>
      <c r="E149" s="5" t="s">
        <v>8705</v>
      </c>
      <c r="F149" s="5" t="s">
        <v>17689</v>
      </c>
      <c r="G149" s="6" t="s">
        <v>8094</v>
      </c>
      <c r="H149" s="6" t="s">
        <v>2600</v>
      </c>
      <c r="I149" s="6" t="s">
        <v>12131</v>
      </c>
      <c r="J149" s="6" t="s">
        <v>12410</v>
      </c>
      <c r="P149" s="9"/>
      <c r="Q149" s="11"/>
    </row>
    <row r="150" spans="4:17" x14ac:dyDescent="0.2">
      <c r="D150" s="5" t="s">
        <v>3081</v>
      </c>
      <c r="E150" s="5" t="s">
        <v>11112</v>
      </c>
      <c r="F150" s="5" t="s">
        <v>11112</v>
      </c>
      <c r="G150" s="6" t="s">
        <v>8094</v>
      </c>
      <c r="H150" s="6" t="s">
        <v>2600</v>
      </c>
      <c r="I150" s="6" t="s">
        <v>12131</v>
      </c>
      <c r="J150" s="6" t="s">
        <v>12131</v>
      </c>
      <c r="P150" s="9"/>
      <c r="Q150" s="11"/>
    </row>
    <row r="151" spans="4:17" x14ac:dyDescent="0.2">
      <c r="D151" s="5" t="s">
        <v>3081</v>
      </c>
      <c r="E151" s="5" t="s">
        <v>14449</v>
      </c>
      <c r="F151" s="5" t="s">
        <v>4623</v>
      </c>
      <c r="G151" s="6" t="s">
        <v>8094</v>
      </c>
      <c r="H151" s="6" t="s">
        <v>2600</v>
      </c>
      <c r="I151" s="6" t="s">
        <v>12131</v>
      </c>
      <c r="J151" s="6" t="s">
        <v>8986</v>
      </c>
      <c r="P151" s="9"/>
      <c r="Q151" s="11"/>
    </row>
    <row r="152" spans="4:17" x14ac:dyDescent="0.2">
      <c r="D152" s="5" t="s">
        <v>3081</v>
      </c>
      <c r="E152" s="5" t="s">
        <v>14449</v>
      </c>
      <c r="F152" s="5" t="s">
        <v>4638</v>
      </c>
      <c r="G152" s="6" t="s">
        <v>8094</v>
      </c>
      <c r="H152" s="6" t="s">
        <v>2600</v>
      </c>
      <c r="I152" s="6" t="s">
        <v>12131</v>
      </c>
      <c r="J152" s="6" t="s">
        <v>9851</v>
      </c>
      <c r="P152" s="9"/>
      <c r="Q152" s="11"/>
    </row>
    <row r="153" spans="4:17" x14ac:dyDescent="0.2">
      <c r="D153" s="5" t="s">
        <v>3081</v>
      </c>
      <c r="E153" s="5" t="s">
        <v>14449</v>
      </c>
      <c r="F153" s="5" t="s">
        <v>6000</v>
      </c>
      <c r="G153" s="6" t="s">
        <v>8094</v>
      </c>
      <c r="H153" s="6" t="s">
        <v>2600</v>
      </c>
      <c r="I153" s="6" t="s">
        <v>12131</v>
      </c>
      <c r="J153" s="6" t="s">
        <v>6565</v>
      </c>
      <c r="P153" s="9"/>
      <c r="Q153" s="11"/>
    </row>
    <row r="154" spans="4:17" x14ac:dyDescent="0.2">
      <c r="D154" s="5" t="s">
        <v>3081</v>
      </c>
      <c r="E154" s="5" t="s">
        <v>14449</v>
      </c>
      <c r="F154" s="5" t="s">
        <v>5996</v>
      </c>
      <c r="G154" s="6" t="s">
        <v>8094</v>
      </c>
      <c r="H154" s="6" t="s">
        <v>2600</v>
      </c>
      <c r="I154" s="6" t="s">
        <v>12131</v>
      </c>
      <c r="J154" s="6" t="s">
        <v>12388</v>
      </c>
      <c r="P154" s="9"/>
      <c r="Q154" s="11"/>
    </row>
    <row r="155" spans="4:17" x14ac:dyDescent="0.2">
      <c r="D155" s="5" t="s">
        <v>3081</v>
      </c>
      <c r="E155" s="5" t="s">
        <v>14449</v>
      </c>
      <c r="F155" s="5" t="s">
        <v>4765</v>
      </c>
      <c r="G155" s="6" t="s">
        <v>8094</v>
      </c>
      <c r="H155" s="6" t="s">
        <v>2600</v>
      </c>
      <c r="I155" s="6" t="s">
        <v>5830</v>
      </c>
      <c r="J155" s="6" t="s">
        <v>5830</v>
      </c>
      <c r="P155" s="9"/>
      <c r="Q155" s="11"/>
    </row>
    <row r="156" spans="4:17" x14ac:dyDescent="0.2">
      <c r="D156" s="5" t="s">
        <v>3081</v>
      </c>
      <c r="E156" s="5" t="s">
        <v>14449</v>
      </c>
      <c r="F156" s="5" t="s">
        <v>14365</v>
      </c>
      <c r="G156" s="6" t="s">
        <v>8094</v>
      </c>
      <c r="H156" s="6" t="s">
        <v>2600</v>
      </c>
      <c r="I156" s="6" t="s">
        <v>10375</v>
      </c>
      <c r="J156" s="6" t="s">
        <v>5358</v>
      </c>
      <c r="P156" s="9"/>
      <c r="Q156" s="11"/>
    </row>
    <row r="157" spans="4:17" x14ac:dyDescent="0.2">
      <c r="D157" s="5" t="s">
        <v>3081</v>
      </c>
      <c r="E157" s="5" t="s">
        <v>14449</v>
      </c>
      <c r="F157" s="5" t="s">
        <v>11467</v>
      </c>
      <c r="G157" s="6" t="s">
        <v>8094</v>
      </c>
      <c r="H157" s="6" t="s">
        <v>2600</v>
      </c>
      <c r="I157" s="6" t="s">
        <v>10375</v>
      </c>
      <c r="J157" s="6" t="s">
        <v>10375</v>
      </c>
      <c r="P157" s="9"/>
      <c r="Q157" s="11"/>
    </row>
    <row r="158" spans="4:17" x14ac:dyDescent="0.2">
      <c r="G158" s="6" t="s">
        <v>8094</v>
      </c>
      <c r="H158" s="6" t="s">
        <v>2600</v>
      </c>
      <c r="I158" s="6" t="s">
        <v>10375</v>
      </c>
      <c r="J158" s="6" t="s">
        <v>14615</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2211</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4093</v>
      </c>
      <c r="P164" s="9"/>
      <c r="Q164" s="11"/>
    </row>
    <row r="165" spans="7:17" ht="22.5" x14ac:dyDescent="0.2">
      <c r="G165" s="6" t="s">
        <v>8094</v>
      </c>
      <c r="H165" s="6" t="s">
        <v>5890</v>
      </c>
      <c r="I165" s="6" t="s">
        <v>1828</v>
      </c>
      <c r="J165" s="6" t="s">
        <v>14735</v>
      </c>
      <c r="P165" s="9"/>
      <c r="Q165" s="11"/>
    </row>
    <row r="166" spans="7:17" ht="22.5" x14ac:dyDescent="0.2">
      <c r="G166" s="6" t="s">
        <v>8094</v>
      </c>
      <c r="H166" s="6" t="s">
        <v>5890</v>
      </c>
      <c r="I166" s="6" t="s">
        <v>9709</v>
      </c>
      <c r="J166" s="6" t="s">
        <v>9709</v>
      </c>
      <c r="P166" s="9"/>
      <c r="Q166" s="11"/>
    </row>
    <row r="167" spans="7:17" ht="22.5" x14ac:dyDescent="0.2">
      <c r="G167" s="6" t="s">
        <v>8094</v>
      </c>
      <c r="H167" s="6" t="s">
        <v>5890</v>
      </c>
      <c r="I167" s="6" t="s">
        <v>13952</v>
      </c>
      <c r="J167" s="6" t="s">
        <v>9456</v>
      </c>
      <c r="P167" s="9"/>
      <c r="Q167" s="11"/>
    </row>
    <row r="168" spans="7:17" ht="22.5" x14ac:dyDescent="0.2">
      <c r="G168" s="6" t="s">
        <v>8094</v>
      </c>
      <c r="H168" s="6" t="s">
        <v>5890</v>
      </c>
      <c r="I168" s="6" t="s">
        <v>13952</v>
      </c>
      <c r="J168" s="6" t="s">
        <v>14551</v>
      </c>
      <c r="P168" s="9"/>
      <c r="Q168" s="11"/>
    </row>
    <row r="169" spans="7:17" ht="22.5" x14ac:dyDescent="0.2">
      <c r="G169" s="6" t="s">
        <v>8094</v>
      </c>
      <c r="H169" s="6" t="s">
        <v>5890</v>
      </c>
      <c r="I169" s="6" t="s">
        <v>13952</v>
      </c>
      <c r="J169" s="6" t="s">
        <v>7345</v>
      </c>
      <c r="P169" s="9"/>
      <c r="Q169" s="11"/>
    </row>
    <row r="170" spans="7:17" ht="22.5" x14ac:dyDescent="0.2">
      <c r="G170" s="6" t="s">
        <v>8094</v>
      </c>
      <c r="H170" s="6" t="s">
        <v>5890</v>
      </c>
      <c r="I170" s="6" t="s">
        <v>13952</v>
      </c>
      <c r="J170" s="6" t="s">
        <v>13952</v>
      </c>
      <c r="P170" s="9"/>
      <c r="Q170" s="11"/>
    </row>
    <row r="171" spans="7:17" x14ac:dyDescent="0.2">
      <c r="G171" s="6" t="s">
        <v>12508</v>
      </c>
      <c r="H171" s="6" t="s">
        <v>2460</v>
      </c>
      <c r="I171" s="6" t="s">
        <v>14611</v>
      </c>
      <c r="J171" s="6" t="s">
        <v>14611</v>
      </c>
      <c r="P171" s="9"/>
      <c r="Q171" s="11"/>
    </row>
    <row r="172" spans="7:17" x14ac:dyDescent="0.2">
      <c r="G172" s="6" t="s">
        <v>12508</v>
      </c>
      <c r="H172" s="6" t="s">
        <v>2460</v>
      </c>
      <c r="I172" s="6" t="s">
        <v>14611</v>
      </c>
      <c r="J172" s="6" t="s">
        <v>6070</v>
      </c>
      <c r="P172" s="9"/>
      <c r="Q172" s="11"/>
    </row>
    <row r="173" spans="7:17" x14ac:dyDescent="0.2">
      <c r="G173" s="6" t="s">
        <v>12508</v>
      </c>
      <c r="H173" s="6" t="s">
        <v>2460</v>
      </c>
      <c r="I173" s="6" t="s">
        <v>14611</v>
      </c>
      <c r="J173" s="6" t="s">
        <v>5280</v>
      </c>
      <c r="P173" s="9"/>
      <c r="Q173" s="11"/>
    </row>
    <row r="174" spans="7:17" x14ac:dyDescent="0.2">
      <c r="G174" s="6" t="s">
        <v>12508</v>
      </c>
      <c r="H174" s="6" t="s">
        <v>2460</v>
      </c>
      <c r="I174" s="6" t="s">
        <v>8752</v>
      </c>
      <c r="J174" s="6" t="s">
        <v>8752</v>
      </c>
      <c r="P174" s="9"/>
      <c r="Q174" s="11"/>
    </row>
    <row r="175" spans="7:17" x14ac:dyDescent="0.2">
      <c r="G175" s="6" t="s">
        <v>12508</v>
      </c>
      <c r="H175" s="6" t="s">
        <v>2460</v>
      </c>
      <c r="I175" s="6" t="s">
        <v>8752</v>
      </c>
      <c r="J175" s="6" t="s">
        <v>9294</v>
      </c>
      <c r="P175" s="9"/>
      <c r="Q175" s="11"/>
    </row>
    <row r="176" spans="7:17" x14ac:dyDescent="0.2">
      <c r="G176" s="6" t="s">
        <v>12508</v>
      </c>
      <c r="H176" s="6" t="s">
        <v>2460</v>
      </c>
      <c r="I176" s="6" t="s">
        <v>8752</v>
      </c>
      <c r="J176" s="6" t="s">
        <v>9565</v>
      </c>
      <c r="P176" s="9"/>
      <c r="Q176" s="11"/>
    </row>
    <row r="177" spans="7:17" x14ac:dyDescent="0.2">
      <c r="G177" s="6" t="s">
        <v>12508</v>
      </c>
      <c r="H177" s="6" t="s">
        <v>2460</v>
      </c>
      <c r="I177" s="6" t="s">
        <v>3655</v>
      </c>
      <c r="J177" s="6" t="s">
        <v>3655</v>
      </c>
      <c r="P177" s="9"/>
      <c r="Q177" s="11"/>
    </row>
    <row r="178" spans="7:17" x14ac:dyDescent="0.2">
      <c r="G178" s="6" t="s">
        <v>12508</v>
      </c>
      <c r="H178" s="6" t="s">
        <v>2460</v>
      </c>
      <c r="I178" s="6" t="s">
        <v>3655</v>
      </c>
      <c r="J178" s="6" t="s">
        <v>4403</v>
      </c>
      <c r="P178" s="9"/>
      <c r="Q178" s="11"/>
    </row>
    <row r="179" spans="7:17" x14ac:dyDescent="0.2">
      <c r="G179" s="6" t="s">
        <v>12508</v>
      </c>
      <c r="H179" s="6" t="s">
        <v>2460</v>
      </c>
      <c r="I179" s="6" t="s">
        <v>5788</v>
      </c>
      <c r="J179" s="6" t="s">
        <v>5788</v>
      </c>
      <c r="P179" s="9"/>
      <c r="Q179" s="11"/>
    </row>
    <row r="180" spans="7:17" x14ac:dyDescent="0.2">
      <c r="G180" s="6" t="s">
        <v>12508</v>
      </c>
      <c r="H180" s="6" t="s">
        <v>2460</v>
      </c>
      <c r="I180" s="6" t="s">
        <v>5788</v>
      </c>
      <c r="J180" s="6" t="s">
        <v>11254</v>
      </c>
      <c r="P180" s="9"/>
      <c r="Q180" s="11"/>
    </row>
    <row r="181" spans="7:17" x14ac:dyDescent="0.2">
      <c r="G181" s="6" t="s">
        <v>12508</v>
      </c>
      <c r="H181" s="6" t="s">
        <v>2460</v>
      </c>
      <c r="I181" s="6" t="s">
        <v>15718</v>
      </c>
      <c r="J181" s="6" t="s">
        <v>15718</v>
      </c>
      <c r="P181" s="9"/>
      <c r="Q181" s="11"/>
    </row>
    <row r="182" spans="7:17" x14ac:dyDescent="0.2">
      <c r="G182" s="6" t="s">
        <v>12508</v>
      </c>
      <c r="H182" s="6" t="s">
        <v>2460</v>
      </c>
      <c r="I182" s="6" t="s">
        <v>10697</v>
      </c>
      <c r="J182" s="6" t="s">
        <v>10697</v>
      </c>
      <c r="P182" s="9"/>
      <c r="Q182" s="11"/>
    </row>
    <row r="183" spans="7:17" x14ac:dyDescent="0.2">
      <c r="G183" s="6" t="s">
        <v>12508</v>
      </c>
      <c r="H183" s="6" t="s">
        <v>2460</v>
      </c>
      <c r="I183" s="6" t="s">
        <v>10697</v>
      </c>
      <c r="J183" s="6" t="s">
        <v>2302</v>
      </c>
      <c r="P183" s="9"/>
      <c r="Q183" s="11"/>
    </row>
    <row r="184" spans="7:17" x14ac:dyDescent="0.2">
      <c r="G184" s="6" t="s">
        <v>12508</v>
      </c>
      <c r="H184" s="6" t="s">
        <v>3430</v>
      </c>
      <c r="I184" s="6" t="s">
        <v>14587</v>
      </c>
      <c r="J184" s="6" t="s">
        <v>16148</v>
      </c>
      <c r="P184" s="9"/>
      <c r="Q184" s="11"/>
    </row>
    <row r="185" spans="7:17" x14ac:dyDescent="0.2">
      <c r="G185" s="6" t="s">
        <v>12508</v>
      </c>
      <c r="H185" s="6" t="s">
        <v>3430</v>
      </c>
      <c r="I185" s="6" t="s">
        <v>14587</v>
      </c>
      <c r="J185" s="6" t="s">
        <v>14587</v>
      </c>
      <c r="P185" s="9"/>
      <c r="Q185" s="11"/>
    </row>
    <row r="186" spans="7:17" x14ac:dyDescent="0.2">
      <c r="G186" s="6" t="s">
        <v>12508</v>
      </c>
      <c r="H186" s="6" t="s">
        <v>3430</v>
      </c>
      <c r="I186" s="6" t="s">
        <v>14587</v>
      </c>
      <c r="J186" s="6" t="s">
        <v>10646</v>
      </c>
      <c r="P186" s="9"/>
      <c r="Q186" s="11"/>
    </row>
    <row r="187" spans="7:17" x14ac:dyDescent="0.2">
      <c r="G187" s="6" t="s">
        <v>12508</v>
      </c>
      <c r="H187" s="6" t="s">
        <v>3430</v>
      </c>
      <c r="I187" s="6" t="s">
        <v>14150</v>
      </c>
      <c r="J187" s="6" t="s">
        <v>9578</v>
      </c>
    </row>
    <row r="188" spans="7:17" x14ac:dyDescent="0.2">
      <c r="G188" s="6" t="s">
        <v>12508</v>
      </c>
      <c r="H188" s="6" t="s">
        <v>3430</v>
      </c>
      <c r="I188" s="6" t="s">
        <v>14150</v>
      </c>
      <c r="J188" s="6" t="s">
        <v>14150</v>
      </c>
    </row>
    <row r="189" spans="7:17" x14ac:dyDescent="0.2">
      <c r="G189" s="6" t="s">
        <v>12508</v>
      </c>
      <c r="H189" s="6" t="s">
        <v>3430</v>
      </c>
      <c r="I189" s="6" t="s">
        <v>14150</v>
      </c>
      <c r="J189" s="6" t="s">
        <v>9034</v>
      </c>
    </row>
    <row r="190" spans="7:17" x14ac:dyDescent="0.2">
      <c r="G190" s="6" t="s">
        <v>12508</v>
      </c>
      <c r="H190" s="6" t="s">
        <v>3430</v>
      </c>
      <c r="I190" s="6" t="s">
        <v>10320</v>
      </c>
      <c r="J190" s="6" t="s">
        <v>11076</v>
      </c>
    </row>
    <row r="191" spans="7:17" x14ac:dyDescent="0.2">
      <c r="G191" s="6" t="s">
        <v>12508</v>
      </c>
      <c r="H191" s="6" t="s">
        <v>3430</v>
      </c>
      <c r="I191" s="6" t="s">
        <v>10320</v>
      </c>
      <c r="J191" s="6" t="s">
        <v>10320</v>
      </c>
    </row>
    <row r="192" spans="7:17" ht="22.5" x14ac:dyDescent="0.2">
      <c r="G192" s="6" t="s">
        <v>12508</v>
      </c>
      <c r="H192" s="6" t="s">
        <v>3430</v>
      </c>
      <c r="I192" s="6" t="s">
        <v>18263</v>
      </c>
      <c r="J192" s="6" t="s">
        <v>2110</v>
      </c>
    </row>
    <row r="193" spans="7:10" ht="22.5" x14ac:dyDescent="0.2">
      <c r="G193" s="6" t="s">
        <v>12508</v>
      </c>
      <c r="H193" s="6" t="s">
        <v>3430</v>
      </c>
      <c r="I193" s="6" t="s">
        <v>18263</v>
      </c>
      <c r="J193" s="6" t="s">
        <v>18263</v>
      </c>
    </row>
    <row r="194" spans="7:10" ht="22.5" x14ac:dyDescent="0.2">
      <c r="G194" s="6" t="s">
        <v>12508</v>
      </c>
      <c r="H194" s="6" t="s">
        <v>3430</v>
      </c>
      <c r="I194" s="6" t="s">
        <v>18263</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4717</v>
      </c>
    </row>
    <row r="199" spans="7:10" ht="22.5" x14ac:dyDescent="0.2">
      <c r="G199" s="6" t="s">
        <v>12508</v>
      </c>
      <c r="H199" s="6" t="s">
        <v>3430</v>
      </c>
      <c r="I199" s="6" t="s">
        <v>15181</v>
      </c>
      <c r="J199" s="6" t="s">
        <v>9208</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18632</v>
      </c>
    </row>
    <row r="203" spans="7:10" ht="22.5" x14ac:dyDescent="0.2">
      <c r="G203" s="6" t="s">
        <v>12508</v>
      </c>
      <c r="H203" s="6" t="s">
        <v>3430</v>
      </c>
      <c r="I203" s="6" t="s">
        <v>15181</v>
      </c>
      <c r="J203" s="6" t="s">
        <v>10596</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11267</v>
      </c>
      <c r="J236" s="6" t="s">
        <v>5028</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17575</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18686</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11024</v>
      </c>
      <c r="J247" s="6" t="s">
        <v>11024</v>
      </c>
    </row>
    <row r="248" spans="7:10" x14ac:dyDescent="0.2">
      <c r="G248" s="6" t="s">
        <v>5959</v>
      </c>
      <c r="H248" s="6" t="s">
        <v>12706</v>
      </c>
      <c r="I248" s="6" t="s">
        <v>11024</v>
      </c>
      <c r="J248" s="6" t="s">
        <v>17507</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10764</v>
      </c>
      <c r="J252" s="6" t="s">
        <v>10764</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10495</v>
      </c>
      <c r="J256" s="6" t="s">
        <v>14374</v>
      </c>
    </row>
    <row r="257" spans="7:10" x14ac:dyDescent="0.2">
      <c r="G257" s="6" t="s">
        <v>5959</v>
      </c>
      <c r="H257" s="6" t="s">
        <v>18822</v>
      </c>
      <c r="I257" s="6" t="s">
        <v>10495</v>
      </c>
      <c r="J257" s="6" t="s">
        <v>10495</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18604</v>
      </c>
    </row>
    <row r="264" spans="7:10" ht="22.5" x14ac:dyDescent="0.2">
      <c r="G264" s="6" t="s">
        <v>16542</v>
      </c>
      <c r="H264" s="6" t="s">
        <v>16564</v>
      </c>
      <c r="I264" s="6" t="s">
        <v>3653</v>
      </c>
      <c r="J264" s="6" t="s">
        <v>7326</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13248</v>
      </c>
      <c r="J282" s="6" t="s">
        <v>13248</v>
      </c>
    </row>
    <row r="283" spans="7:10" ht="22.5" x14ac:dyDescent="0.2">
      <c r="G283" s="6" t="s">
        <v>16542</v>
      </c>
      <c r="H283" s="6" t="s">
        <v>9644</v>
      </c>
      <c r="I283" s="6" t="s">
        <v>16998</v>
      </c>
      <c r="J283" s="6" t="s">
        <v>5590</v>
      </c>
    </row>
    <row r="284" spans="7:10" ht="22.5" x14ac:dyDescent="0.2">
      <c r="G284" s="6" t="s">
        <v>16542</v>
      </c>
      <c r="H284" s="6" t="s">
        <v>9644</v>
      </c>
      <c r="I284" s="6" t="s">
        <v>16998</v>
      </c>
      <c r="J284" s="6" t="s">
        <v>15288</v>
      </c>
    </row>
    <row r="285" spans="7:10" ht="22.5" x14ac:dyDescent="0.2">
      <c r="G285" s="6" t="s">
        <v>16542</v>
      </c>
      <c r="H285" s="6" t="s">
        <v>9644</v>
      </c>
      <c r="I285" s="6" t="s">
        <v>16998</v>
      </c>
      <c r="J285" s="6" t="s">
        <v>16998</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4765</v>
      </c>
      <c r="J290" s="6" t="s">
        <v>4765</v>
      </c>
    </row>
    <row r="291" spans="7:10" ht="22.5" x14ac:dyDescent="0.2">
      <c r="G291" s="6" t="s">
        <v>3081</v>
      </c>
      <c r="H291" s="6" t="s">
        <v>14449</v>
      </c>
      <c r="I291" s="6" t="s">
        <v>4765</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11860</v>
      </c>
    </row>
    <row r="297" spans="7:10" ht="22.5" x14ac:dyDescent="0.2">
      <c r="G297" s="6" t="s">
        <v>3081</v>
      </c>
      <c r="H297" s="6" t="s">
        <v>14449</v>
      </c>
      <c r="I297" s="6" t="s">
        <v>11467</v>
      </c>
      <c r="J297" s="6" t="s">
        <v>11467</v>
      </c>
    </row>
    <row r="298" spans="7:10" ht="22.5" x14ac:dyDescent="0.2">
      <c r="G298" s="6" t="s">
        <v>3081</v>
      </c>
      <c r="H298" s="6" t="s">
        <v>14449</v>
      </c>
      <c r="I298" s="6" t="s">
        <v>4623</v>
      </c>
      <c r="J298" s="6" t="s">
        <v>6159</v>
      </c>
    </row>
    <row r="299" spans="7:10" ht="22.5" x14ac:dyDescent="0.2">
      <c r="G299" s="6" t="s">
        <v>3081</v>
      </c>
      <c r="H299" s="6" t="s">
        <v>14449</v>
      </c>
      <c r="I299" s="6" t="s">
        <v>4623</v>
      </c>
      <c r="J299" s="6" t="s">
        <v>4623</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4638</v>
      </c>
      <c r="J302" s="6" t="s">
        <v>4638</v>
      </c>
    </row>
    <row r="303" spans="7:10" ht="22.5" x14ac:dyDescent="0.2">
      <c r="G303" s="6" t="s">
        <v>18355</v>
      </c>
      <c r="H303" s="6" t="s">
        <v>6674</v>
      </c>
      <c r="I303" s="6" t="s">
        <v>51</v>
      </c>
      <c r="J303" s="6" t="s">
        <v>51</v>
      </c>
    </row>
    <row r="304" spans="7:10" ht="22.5" x14ac:dyDescent="0.2">
      <c r="G304" s="6" t="s">
        <v>18355</v>
      </c>
      <c r="H304" s="6" t="s">
        <v>6674</v>
      </c>
      <c r="I304" s="6" t="s">
        <v>51</v>
      </c>
      <c r="J304" s="6" t="s">
        <v>3925</v>
      </c>
    </row>
    <row r="305" spans="7:10" ht="22.5" x14ac:dyDescent="0.2">
      <c r="G305" s="6" t="s">
        <v>18355</v>
      </c>
      <c r="H305" s="6" t="s">
        <v>6674</v>
      </c>
      <c r="I305" s="6" t="s">
        <v>51</v>
      </c>
      <c r="J305" s="6" t="s">
        <v>5597</v>
      </c>
    </row>
    <row r="306" spans="7:10" ht="22.5" x14ac:dyDescent="0.2">
      <c r="G306" s="6" t="s">
        <v>18355</v>
      </c>
      <c r="H306" s="6" t="s">
        <v>6674</v>
      </c>
      <c r="I306" s="6" t="s">
        <v>51</v>
      </c>
      <c r="J306" s="6" t="s">
        <v>16177</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3932</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9653</v>
      </c>
      <c r="J314" s="6" t="s">
        <v>9653</v>
      </c>
    </row>
    <row r="315" spans="7:10" x14ac:dyDescent="0.2">
      <c r="G315" s="6" t="s">
        <v>18355</v>
      </c>
      <c r="H315" s="6" t="s">
        <v>6674</v>
      </c>
      <c r="I315" s="6" t="s">
        <v>9653</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14746</v>
      </c>
    </row>
    <row r="319" spans="7:10" ht="22.5" x14ac:dyDescent="0.2">
      <c r="G319" s="6" t="s">
        <v>18355</v>
      </c>
      <c r="H319" s="6" t="s">
        <v>6674</v>
      </c>
      <c r="I319" s="6" t="s">
        <v>868</v>
      </c>
      <c r="J319" s="6" t="s">
        <v>17485</v>
      </c>
    </row>
    <row r="320" spans="7:10" ht="22.5" x14ac:dyDescent="0.2">
      <c r="G320" s="6" t="s">
        <v>18355</v>
      </c>
      <c r="H320" s="6" t="s">
        <v>6674</v>
      </c>
      <c r="I320" s="6" t="s">
        <v>868</v>
      </c>
      <c r="J320" s="6" t="s">
        <v>2921</v>
      </c>
    </row>
    <row r="321" spans="7:10" ht="22.5" x14ac:dyDescent="0.2">
      <c r="G321" s="6" t="s">
        <v>18355</v>
      </c>
      <c r="H321" s="6" t="s">
        <v>6674</v>
      </c>
      <c r="I321" s="6" t="s">
        <v>868</v>
      </c>
      <c r="J321" s="6" t="s">
        <v>18453</v>
      </c>
    </row>
    <row r="322" spans="7:10" ht="22.5" x14ac:dyDescent="0.2">
      <c r="G322" s="6" t="s">
        <v>18355</v>
      </c>
      <c r="H322" s="6" t="s">
        <v>6674</v>
      </c>
      <c r="I322" s="6" t="s">
        <v>868</v>
      </c>
      <c r="J322" s="6" t="s">
        <v>13629</v>
      </c>
    </row>
    <row r="323" spans="7:10" ht="22.5" x14ac:dyDescent="0.2">
      <c r="G323" s="6" t="s">
        <v>18355</v>
      </c>
      <c r="H323" s="6" t="s">
        <v>6674</v>
      </c>
      <c r="I323" s="6" t="s">
        <v>868</v>
      </c>
      <c r="J323" s="6" t="s">
        <v>868</v>
      </c>
    </row>
    <row r="324" spans="7:10" x14ac:dyDescent="0.2">
      <c r="G324" s="6" t="s">
        <v>18355</v>
      </c>
      <c r="H324" s="6" t="s">
        <v>6674</v>
      </c>
      <c r="I324" s="6" t="s">
        <v>14655</v>
      </c>
      <c r="J324" s="6" t="s">
        <v>14655</v>
      </c>
    </row>
    <row r="325" spans="7:10" x14ac:dyDescent="0.2">
      <c r="G325" s="6" t="s">
        <v>18355</v>
      </c>
      <c r="H325" s="6" t="s">
        <v>6674</v>
      </c>
      <c r="I325" s="6" t="s">
        <v>2228</v>
      </c>
      <c r="J325" s="6" t="s">
        <v>3698</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4286</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11180</v>
      </c>
      <c r="J331" s="6" t="s">
        <v>4436</v>
      </c>
    </row>
    <row r="332" spans="7:10" x14ac:dyDescent="0.2">
      <c r="G332" s="6" t="s">
        <v>18355</v>
      </c>
      <c r="H332" s="6" t="s">
        <v>6674</v>
      </c>
      <c r="I332" s="6" t="s">
        <v>11180</v>
      </c>
      <c r="J332" s="6" t="s">
        <v>11641</v>
      </c>
    </row>
    <row r="333" spans="7:10" x14ac:dyDescent="0.2">
      <c r="G333" s="6" t="s">
        <v>18355</v>
      </c>
      <c r="H333" s="6" t="s">
        <v>6674</v>
      </c>
      <c r="I333" s="6" t="s">
        <v>11180</v>
      </c>
      <c r="J333" s="6" t="s">
        <v>16933</v>
      </c>
    </row>
    <row r="334" spans="7:10" x14ac:dyDescent="0.2">
      <c r="G334" s="6" t="s">
        <v>18355</v>
      </c>
      <c r="H334" s="6" t="s">
        <v>6674</v>
      </c>
      <c r="I334" s="6" t="s">
        <v>11180</v>
      </c>
      <c r="J334" s="6" t="s">
        <v>11180</v>
      </c>
    </row>
    <row r="335" spans="7:10" x14ac:dyDescent="0.2">
      <c r="G335" s="6" t="s">
        <v>18355</v>
      </c>
      <c r="H335" s="6" t="s">
        <v>5157</v>
      </c>
      <c r="I335" s="6" t="s">
        <v>9103</v>
      </c>
      <c r="J335" s="6" t="s">
        <v>9103</v>
      </c>
    </row>
    <row r="336" spans="7:10" x14ac:dyDescent="0.2">
      <c r="G336" s="6" t="s">
        <v>18355</v>
      </c>
      <c r="H336" s="6" t="s">
        <v>5157</v>
      </c>
      <c r="I336" s="6" t="s">
        <v>9103</v>
      </c>
      <c r="J336" s="6" t="s">
        <v>12602</v>
      </c>
    </row>
    <row r="337" spans="7:10" x14ac:dyDescent="0.2">
      <c r="G337" s="6" t="s">
        <v>18355</v>
      </c>
      <c r="H337" s="6" t="s">
        <v>5157</v>
      </c>
      <c r="I337" s="6" t="s">
        <v>9103</v>
      </c>
      <c r="J337" s="6" t="s">
        <v>14360</v>
      </c>
    </row>
    <row r="338" spans="7:10" x14ac:dyDescent="0.2">
      <c r="G338" s="6" t="s">
        <v>18355</v>
      </c>
      <c r="H338" s="6" t="s">
        <v>5157</v>
      </c>
      <c r="I338" s="6" t="s">
        <v>9103</v>
      </c>
      <c r="J338" s="6" t="s">
        <v>12416</v>
      </c>
    </row>
    <row r="339" spans="7:10" x14ac:dyDescent="0.2">
      <c r="G339" s="6" t="s">
        <v>18355</v>
      </c>
      <c r="H339" s="6" t="s">
        <v>5157</v>
      </c>
      <c r="I339" s="6" t="s">
        <v>9103</v>
      </c>
      <c r="J339" s="6" t="s">
        <v>16455</v>
      </c>
    </row>
    <row r="340" spans="7:10" x14ac:dyDescent="0.2">
      <c r="G340" s="6" t="s">
        <v>18355</v>
      </c>
      <c r="H340" s="6" t="s">
        <v>5157</v>
      </c>
      <c r="I340" s="6" t="s">
        <v>9103</v>
      </c>
      <c r="J340" s="6" t="s">
        <v>4891</v>
      </c>
    </row>
    <row r="341" spans="7:10" x14ac:dyDescent="0.2">
      <c r="G341" s="6" t="s">
        <v>18355</v>
      </c>
      <c r="H341" s="6" t="s">
        <v>5157</v>
      </c>
      <c r="I341" s="6" t="s">
        <v>9103</v>
      </c>
      <c r="J341" s="6" t="s">
        <v>16702</v>
      </c>
    </row>
    <row r="342" spans="7:10" x14ac:dyDescent="0.2">
      <c r="G342" s="6" t="s">
        <v>18355</v>
      </c>
      <c r="H342" s="6" t="s">
        <v>5157</v>
      </c>
      <c r="I342" s="6" t="s">
        <v>9103</v>
      </c>
      <c r="J342" s="6" t="s">
        <v>16647</v>
      </c>
    </row>
    <row r="343" spans="7:10" x14ac:dyDescent="0.2">
      <c r="G343" s="6" t="s">
        <v>18355</v>
      </c>
      <c r="H343" s="6" t="s">
        <v>5157</v>
      </c>
      <c r="I343" s="6" t="s">
        <v>9103</v>
      </c>
      <c r="J343" s="6" t="s">
        <v>6290</v>
      </c>
    </row>
    <row r="344" spans="7:10" x14ac:dyDescent="0.2">
      <c r="G344" s="6" t="s">
        <v>18355</v>
      </c>
      <c r="H344" s="6" t="s">
        <v>5157</v>
      </c>
      <c r="I344" s="6" t="s">
        <v>9103</v>
      </c>
      <c r="J344" s="6" t="s">
        <v>18424</v>
      </c>
    </row>
    <row r="345" spans="7:10" x14ac:dyDescent="0.2">
      <c r="G345" s="6" t="s">
        <v>18355</v>
      </c>
      <c r="H345" s="6" t="s">
        <v>5157</v>
      </c>
      <c r="I345" s="6" t="s">
        <v>15523</v>
      </c>
      <c r="J345" s="6" t="s">
        <v>15523</v>
      </c>
    </row>
    <row r="346" spans="7:10" x14ac:dyDescent="0.2">
      <c r="G346" s="6" t="s">
        <v>18355</v>
      </c>
      <c r="H346" s="6" t="s">
        <v>5157</v>
      </c>
      <c r="I346" s="6" t="s">
        <v>15523</v>
      </c>
      <c r="J346" s="6" t="s">
        <v>7339</v>
      </c>
    </row>
    <row r="347" spans="7:10" x14ac:dyDescent="0.2">
      <c r="G347" s="6" t="s">
        <v>18355</v>
      </c>
      <c r="H347" s="6" t="s">
        <v>5157</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2655</v>
      </c>
    </row>
    <row r="359" spans="7:10" x14ac:dyDescent="0.2">
      <c r="G359" s="6" t="s">
        <v>18355</v>
      </c>
      <c r="H359" s="6" t="s">
        <v>15160</v>
      </c>
      <c r="I359" s="6" t="s">
        <v>18274</v>
      </c>
      <c r="J359" s="6" t="s">
        <v>3569</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5442</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11790</v>
      </c>
    </row>
    <row r="373" spans="7:10" ht="22.5" x14ac:dyDescent="0.2">
      <c r="G373" s="6" t="s">
        <v>17539</v>
      </c>
      <c r="H373" s="6" t="s">
        <v>10724</v>
      </c>
      <c r="I373" s="6" t="s">
        <v>18073</v>
      </c>
      <c r="J373" s="6" t="s">
        <v>18073</v>
      </c>
    </row>
    <row r="374" spans="7:10" ht="22.5" x14ac:dyDescent="0.2">
      <c r="G374" s="6" t="s">
        <v>17539</v>
      </c>
      <c r="H374" s="6" t="s">
        <v>10724</v>
      </c>
      <c r="I374" s="6" t="s">
        <v>18073</v>
      </c>
      <c r="J374" s="6" t="s">
        <v>3950</v>
      </c>
    </row>
    <row r="375" spans="7:10" ht="22.5" x14ac:dyDescent="0.2">
      <c r="G375" s="6" t="s">
        <v>17539</v>
      </c>
      <c r="H375" s="6" t="s">
        <v>10724</v>
      </c>
      <c r="I375" s="6" t="s">
        <v>18073</v>
      </c>
      <c r="J375" s="6" t="s">
        <v>10887</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3959</v>
      </c>
      <c r="J380" s="6" t="s">
        <v>7702</v>
      </c>
    </row>
    <row r="381" spans="7:10" ht="22.5" x14ac:dyDescent="0.2">
      <c r="G381" s="6" t="s">
        <v>17539</v>
      </c>
      <c r="H381" s="6" t="s">
        <v>628</v>
      </c>
      <c r="I381" s="6" t="s">
        <v>3959</v>
      </c>
      <c r="J381" s="6" t="s">
        <v>10102</v>
      </c>
    </row>
    <row r="382" spans="7:10" ht="22.5" x14ac:dyDescent="0.2">
      <c r="G382" s="6" t="s">
        <v>17539</v>
      </c>
      <c r="H382" s="6" t="s">
        <v>628</v>
      </c>
      <c r="I382" s="6" t="s">
        <v>3959</v>
      </c>
      <c r="J382" s="6" t="s">
        <v>3959</v>
      </c>
    </row>
    <row r="383" spans="7:10" x14ac:dyDescent="0.2">
      <c r="G383" s="6" t="s">
        <v>17539</v>
      </c>
      <c r="H383" s="6" t="s">
        <v>7758</v>
      </c>
      <c r="I383" s="6" t="s">
        <v>3619</v>
      </c>
      <c r="J383" s="6" t="s">
        <v>3619</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11492</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10585</v>
      </c>
    </row>
    <row r="7" spans="1:2" x14ac:dyDescent="0.25">
      <c r="A7" s="62">
        <v>10101508</v>
      </c>
      <c r="B7" s="63" t="s">
        <v>3874</v>
      </c>
    </row>
    <row r="8" spans="1:2" x14ac:dyDescent="0.25">
      <c r="A8" s="62">
        <v>10101509</v>
      </c>
      <c r="B8" s="63" t="s">
        <v>8393</v>
      </c>
    </row>
    <row r="9" spans="1:2" x14ac:dyDescent="0.25">
      <c r="A9" s="62">
        <v>10101510</v>
      </c>
      <c r="B9" s="63" t="s">
        <v>3911</v>
      </c>
    </row>
    <row r="10" spans="1:2" x14ac:dyDescent="0.25">
      <c r="A10" s="62">
        <v>10101511</v>
      </c>
      <c r="B10" s="63" t="s">
        <v>957</v>
      </c>
    </row>
    <row r="11" spans="1:2" x14ac:dyDescent="0.25">
      <c r="A11" s="62">
        <v>10101512</v>
      </c>
      <c r="B11" s="63" t="s">
        <v>9956</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13660</v>
      </c>
    </row>
    <row r="17" spans="1:2" x14ac:dyDescent="0.25">
      <c r="A17" s="62">
        <v>10101601</v>
      </c>
      <c r="B17" s="63" t="s">
        <v>5546</v>
      </c>
    </row>
    <row r="18" spans="1:2" x14ac:dyDescent="0.25">
      <c r="A18" s="62">
        <v>10101602</v>
      </c>
      <c r="B18" s="63" t="s">
        <v>8486</v>
      </c>
    </row>
    <row r="19" spans="1:2" x14ac:dyDescent="0.25">
      <c r="A19" s="62">
        <v>10101603</v>
      </c>
      <c r="B19" s="63" t="s">
        <v>12683</v>
      </c>
    </row>
    <row r="20" spans="1:2" x14ac:dyDescent="0.25">
      <c r="A20" s="62">
        <v>10101604</v>
      </c>
      <c r="B20" s="63" t="s">
        <v>9167</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4305</v>
      </c>
    </row>
    <row r="25" spans="1:2" x14ac:dyDescent="0.25">
      <c r="A25" s="62">
        <v>10101704</v>
      </c>
      <c r="B25" s="63" t="s">
        <v>1928</v>
      </c>
    </row>
    <row r="26" spans="1:2" x14ac:dyDescent="0.25">
      <c r="A26" s="62">
        <v>10101705</v>
      </c>
      <c r="B26" s="63" t="s">
        <v>4027</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7781</v>
      </c>
    </row>
    <row r="32" spans="1:2" x14ac:dyDescent="0.25">
      <c r="A32" s="62">
        <v>10101806</v>
      </c>
      <c r="B32" s="63" t="s">
        <v>15538</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14169</v>
      </c>
    </row>
    <row r="37" spans="1:2" x14ac:dyDescent="0.25">
      <c r="A37" s="62">
        <v>10101903</v>
      </c>
      <c r="B37" s="63" t="s">
        <v>8347</v>
      </c>
    </row>
    <row r="38" spans="1:2" x14ac:dyDescent="0.25">
      <c r="A38" s="62">
        <v>10101904</v>
      </c>
      <c r="B38" s="63" t="s">
        <v>16404</v>
      </c>
    </row>
    <row r="39" spans="1:2" x14ac:dyDescent="0.25">
      <c r="A39" s="62">
        <v>10102001</v>
      </c>
      <c r="B39" s="63" t="s">
        <v>9777</v>
      </c>
    </row>
    <row r="40" spans="1:2" x14ac:dyDescent="0.25">
      <c r="A40" s="62">
        <v>10102002</v>
      </c>
      <c r="B40" s="63" t="s">
        <v>4571</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16781</v>
      </c>
    </row>
    <row r="46" spans="1:2" x14ac:dyDescent="0.25">
      <c r="A46" s="62">
        <v>10111306</v>
      </c>
      <c r="B46" s="63" t="s">
        <v>18290</v>
      </c>
    </row>
    <row r="47" spans="1:2" x14ac:dyDescent="0.25">
      <c r="A47" s="62">
        <v>10111307</v>
      </c>
      <c r="B47" s="63" t="s">
        <v>11507</v>
      </c>
    </row>
    <row r="48" spans="1:2" x14ac:dyDescent="0.25">
      <c r="A48" s="62">
        <v>10121501</v>
      </c>
      <c r="B48" s="63" t="s">
        <v>6277</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3463</v>
      </c>
    </row>
    <row r="65" spans="1:2" x14ac:dyDescent="0.25">
      <c r="A65" s="62">
        <v>10121805</v>
      </c>
      <c r="B65" s="63" t="s">
        <v>12715</v>
      </c>
    </row>
    <row r="66" spans="1:2" x14ac:dyDescent="0.25">
      <c r="A66" s="62">
        <v>10121806</v>
      </c>
      <c r="B66" s="63" t="s">
        <v>3231</v>
      </c>
    </row>
    <row r="67" spans="1:2" x14ac:dyDescent="0.25">
      <c r="A67" s="62">
        <v>10121901</v>
      </c>
      <c r="B67" s="63" t="s">
        <v>7684</v>
      </c>
    </row>
    <row r="68" spans="1:2" x14ac:dyDescent="0.25">
      <c r="A68" s="62">
        <v>10122001</v>
      </c>
      <c r="B68" s="63" t="s">
        <v>4467</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5747</v>
      </c>
    </row>
    <row r="76" spans="1:2" x14ac:dyDescent="0.25">
      <c r="A76" s="62">
        <v>10131508</v>
      </c>
      <c r="B76" s="63" t="s">
        <v>2069</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16578</v>
      </c>
    </row>
    <row r="81" spans="1:2" x14ac:dyDescent="0.25">
      <c r="A81" s="62">
        <v>10131701</v>
      </c>
      <c r="B81" s="63" t="s">
        <v>7141</v>
      </c>
    </row>
    <row r="82" spans="1:2" x14ac:dyDescent="0.25">
      <c r="A82" s="62">
        <v>10131702</v>
      </c>
      <c r="B82" s="63" t="s">
        <v>6701</v>
      </c>
    </row>
    <row r="83" spans="1:2" x14ac:dyDescent="0.25">
      <c r="A83" s="62">
        <v>10141501</v>
      </c>
      <c r="B83" s="63" t="s">
        <v>14955</v>
      </c>
    </row>
    <row r="84" spans="1:2" x14ac:dyDescent="0.25">
      <c r="A84" s="62">
        <v>10141502</v>
      </c>
      <c r="B84" s="63" t="s">
        <v>1078</v>
      </c>
    </row>
    <row r="85" spans="1:2" x14ac:dyDescent="0.25">
      <c r="A85" s="62">
        <v>10141503</v>
      </c>
      <c r="B85" s="63" t="s">
        <v>3239</v>
      </c>
    </row>
    <row r="86" spans="1:2" x14ac:dyDescent="0.25">
      <c r="A86" s="62">
        <v>10141504</v>
      </c>
      <c r="B86" s="63" t="s">
        <v>13799</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4684</v>
      </c>
    </row>
    <row r="91" spans="1:2" x14ac:dyDescent="0.25">
      <c r="A91" s="62">
        <v>10141605</v>
      </c>
      <c r="B91" s="63" t="s">
        <v>7041</v>
      </c>
    </row>
    <row r="92" spans="1:2" x14ac:dyDescent="0.25">
      <c r="A92" s="62">
        <v>10141606</v>
      </c>
      <c r="B92" s="63" t="s">
        <v>11378</v>
      </c>
    </row>
    <row r="93" spans="1:2" x14ac:dyDescent="0.25">
      <c r="A93" s="62">
        <v>10141607</v>
      </c>
      <c r="B93" s="63" t="s">
        <v>4280</v>
      </c>
    </row>
    <row r="94" spans="1:2" x14ac:dyDescent="0.25">
      <c r="A94" s="62">
        <v>10141608</v>
      </c>
      <c r="B94" s="63" t="s">
        <v>6188</v>
      </c>
    </row>
    <row r="95" spans="1:2" x14ac:dyDescent="0.25">
      <c r="A95" s="62">
        <v>10141609</v>
      </c>
      <c r="B95" s="63" t="s">
        <v>7451</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5032</v>
      </c>
    </row>
    <row r="101" spans="1:2" x14ac:dyDescent="0.25">
      <c r="A101" s="62">
        <v>10151504</v>
      </c>
      <c r="B101" s="63" t="s">
        <v>14686</v>
      </c>
    </row>
    <row r="102" spans="1:2" x14ac:dyDescent="0.25">
      <c r="A102" s="62">
        <v>10151505</v>
      </c>
      <c r="B102" s="63" t="s">
        <v>4732</v>
      </c>
    </row>
    <row r="103" spans="1:2" x14ac:dyDescent="0.25">
      <c r="A103" s="62">
        <v>10151506</v>
      </c>
      <c r="B103" s="63" t="s">
        <v>16715</v>
      </c>
    </row>
    <row r="104" spans="1:2" x14ac:dyDescent="0.25">
      <c r="A104" s="62">
        <v>10151507</v>
      </c>
      <c r="B104" s="63" t="s">
        <v>4006</v>
      </c>
    </row>
    <row r="105" spans="1:2" x14ac:dyDescent="0.25">
      <c r="A105" s="62">
        <v>10151508</v>
      </c>
      <c r="B105" s="63" t="s">
        <v>16536</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2488</v>
      </c>
    </row>
    <row r="112" spans="1:2" x14ac:dyDescent="0.25">
      <c r="A112" s="62">
        <v>10151515</v>
      </c>
      <c r="B112" s="63" t="s">
        <v>2286</v>
      </c>
    </row>
    <row r="113" spans="1:2" x14ac:dyDescent="0.25">
      <c r="A113" s="62">
        <v>10151516</v>
      </c>
      <c r="B113" s="63" t="s">
        <v>2427</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3145</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13163</v>
      </c>
    </row>
    <row r="127" spans="1:2" x14ac:dyDescent="0.25">
      <c r="A127" s="62">
        <v>10151530</v>
      </c>
      <c r="B127" s="63" t="s">
        <v>2965</v>
      </c>
    </row>
    <row r="128" spans="1:2" x14ac:dyDescent="0.25">
      <c r="A128" s="62">
        <v>10151531</v>
      </c>
      <c r="B128" s="63" t="s">
        <v>13544</v>
      </c>
    </row>
    <row r="129" spans="1:2" x14ac:dyDescent="0.25">
      <c r="A129" s="62">
        <v>10151532</v>
      </c>
      <c r="B129" s="63" t="s">
        <v>10704</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3851</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4414</v>
      </c>
    </row>
    <row r="140" spans="1:2" x14ac:dyDescent="0.25">
      <c r="A140" s="62">
        <v>10151608</v>
      </c>
      <c r="B140" s="63" t="s">
        <v>16347</v>
      </c>
    </row>
    <row r="141" spans="1:2" x14ac:dyDescent="0.25">
      <c r="A141" s="62">
        <v>10151609</v>
      </c>
      <c r="B141" s="63" t="s">
        <v>3116</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3647</v>
      </c>
    </row>
    <row r="146" spans="1:2" x14ac:dyDescent="0.25">
      <c r="A146" s="62">
        <v>10151703</v>
      </c>
      <c r="B146" s="63" t="s">
        <v>14018</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11506</v>
      </c>
    </row>
    <row r="151" spans="1:2" x14ac:dyDescent="0.25">
      <c r="A151" s="62">
        <v>10151802</v>
      </c>
      <c r="B151" s="63" t="s">
        <v>16075</v>
      </c>
    </row>
    <row r="152" spans="1:2" x14ac:dyDescent="0.25">
      <c r="A152" s="62">
        <v>10151803</v>
      </c>
      <c r="B152" s="63" t="s">
        <v>9664</v>
      </c>
    </row>
    <row r="153" spans="1:2" x14ac:dyDescent="0.25">
      <c r="A153" s="62">
        <v>10151804</v>
      </c>
      <c r="B153" s="63" t="s">
        <v>16089</v>
      </c>
    </row>
    <row r="154" spans="1:2" x14ac:dyDescent="0.25">
      <c r="A154" s="62">
        <v>10151805</v>
      </c>
      <c r="B154" s="63" t="s">
        <v>965</v>
      </c>
    </row>
    <row r="155" spans="1:2" x14ac:dyDescent="0.25">
      <c r="A155" s="62">
        <v>10151806</v>
      </c>
      <c r="B155" s="63" t="s">
        <v>5052</v>
      </c>
    </row>
    <row r="156" spans="1:2" x14ac:dyDescent="0.25">
      <c r="A156" s="62">
        <v>10151807</v>
      </c>
      <c r="B156" s="63" t="s">
        <v>14372</v>
      </c>
    </row>
    <row r="157" spans="1:2" x14ac:dyDescent="0.25">
      <c r="A157" s="62">
        <v>10151808</v>
      </c>
      <c r="B157" s="63" t="s">
        <v>16793</v>
      </c>
    </row>
    <row r="158" spans="1:2" x14ac:dyDescent="0.25">
      <c r="A158" s="62">
        <v>10151809</v>
      </c>
      <c r="B158" s="63" t="s">
        <v>3605</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5524</v>
      </c>
    </row>
    <row r="170" spans="1:2" x14ac:dyDescent="0.25">
      <c r="A170" s="62">
        <v>10152003</v>
      </c>
      <c r="B170" s="63" t="s">
        <v>11193</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9827</v>
      </c>
    </row>
    <row r="175" spans="1:2" x14ac:dyDescent="0.25">
      <c r="A175" s="62">
        <v>10152201</v>
      </c>
      <c r="B175" s="63" t="s">
        <v>12824</v>
      </c>
    </row>
    <row r="176" spans="1:2" x14ac:dyDescent="0.25">
      <c r="A176" s="62">
        <v>10152202</v>
      </c>
      <c r="B176" s="63" t="s">
        <v>10031</v>
      </c>
    </row>
    <row r="177" spans="1:2" x14ac:dyDescent="0.25">
      <c r="A177" s="62">
        <v>10161501</v>
      </c>
      <c r="B177" s="63" t="s">
        <v>17512</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10491</v>
      </c>
    </row>
    <row r="186" spans="1:2" x14ac:dyDescent="0.25">
      <c r="A186" s="62">
        <v>10161510</v>
      </c>
      <c r="B186" s="63" t="s">
        <v>11134</v>
      </c>
    </row>
    <row r="187" spans="1:2" x14ac:dyDescent="0.25">
      <c r="A187" s="62">
        <v>10161511</v>
      </c>
      <c r="B187" s="63" t="s">
        <v>7919</v>
      </c>
    </row>
    <row r="188" spans="1:2" x14ac:dyDescent="0.25">
      <c r="A188" s="62">
        <v>10161512</v>
      </c>
      <c r="B188" s="63" t="s">
        <v>8853</v>
      </c>
    </row>
    <row r="189" spans="1:2" x14ac:dyDescent="0.25">
      <c r="A189" s="62">
        <v>10161513</v>
      </c>
      <c r="B189" s="63" t="s">
        <v>14892</v>
      </c>
    </row>
    <row r="190" spans="1:2" x14ac:dyDescent="0.25">
      <c r="A190" s="62">
        <v>10161601</v>
      </c>
      <c r="B190" s="63" t="s">
        <v>1924</v>
      </c>
    </row>
    <row r="191" spans="1:2" x14ac:dyDescent="0.25">
      <c r="A191" s="62">
        <v>10161602</v>
      </c>
      <c r="B191" s="63" t="s">
        <v>4523</v>
      </c>
    </row>
    <row r="192" spans="1:2" x14ac:dyDescent="0.25">
      <c r="A192" s="62">
        <v>10161603</v>
      </c>
      <c r="B192" s="63" t="s">
        <v>4528</v>
      </c>
    </row>
    <row r="193" spans="1:2" x14ac:dyDescent="0.25">
      <c r="A193" s="62">
        <v>10161604</v>
      </c>
      <c r="B193" s="63" t="s">
        <v>16609</v>
      </c>
    </row>
    <row r="194" spans="1:2" x14ac:dyDescent="0.25">
      <c r="A194" s="62">
        <v>10161605</v>
      </c>
      <c r="B194" s="63" t="s">
        <v>13765</v>
      </c>
    </row>
    <row r="195" spans="1:2" x14ac:dyDescent="0.25">
      <c r="A195" s="62">
        <v>10161701</v>
      </c>
      <c r="B195" s="63" t="s">
        <v>3191</v>
      </c>
    </row>
    <row r="196" spans="1:2" x14ac:dyDescent="0.25">
      <c r="A196" s="62">
        <v>10161702</v>
      </c>
      <c r="B196" s="63" t="s">
        <v>13288</v>
      </c>
    </row>
    <row r="197" spans="1:2" x14ac:dyDescent="0.25">
      <c r="A197" s="62">
        <v>10161703</v>
      </c>
      <c r="B197" s="63" t="s">
        <v>12567</v>
      </c>
    </row>
    <row r="198" spans="1:2" x14ac:dyDescent="0.25">
      <c r="A198" s="62">
        <v>10161704</v>
      </c>
      <c r="B198" s="63" t="s">
        <v>11298</v>
      </c>
    </row>
    <row r="199" spans="1:2" x14ac:dyDescent="0.25">
      <c r="A199" s="62">
        <v>10161705</v>
      </c>
      <c r="B199" s="63" t="s">
        <v>3153</v>
      </c>
    </row>
    <row r="200" spans="1:2" x14ac:dyDescent="0.25">
      <c r="A200" s="62">
        <v>10161707</v>
      </c>
      <c r="B200" s="63" t="s">
        <v>9718</v>
      </c>
    </row>
    <row r="201" spans="1:2" x14ac:dyDescent="0.25">
      <c r="A201" s="62">
        <v>10161801</v>
      </c>
      <c r="B201" s="63" t="s">
        <v>7793</v>
      </c>
    </row>
    <row r="202" spans="1:2" x14ac:dyDescent="0.25">
      <c r="A202" s="62">
        <v>10161802</v>
      </c>
      <c r="B202" s="63" t="s">
        <v>13525</v>
      </c>
    </row>
    <row r="203" spans="1:2" x14ac:dyDescent="0.25">
      <c r="A203" s="62">
        <v>10161803</v>
      </c>
      <c r="B203" s="63" t="s">
        <v>3520</v>
      </c>
    </row>
    <row r="204" spans="1:2" x14ac:dyDescent="0.25">
      <c r="A204" s="62">
        <v>10161804</v>
      </c>
      <c r="B204" s="63" t="s">
        <v>6604</v>
      </c>
    </row>
    <row r="205" spans="1:2" x14ac:dyDescent="0.25">
      <c r="A205" s="62">
        <v>10161901</v>
      </c>
      <c r="B205" s="63" t="s">
        <v>14761</v>
      </c>
    </row>
    <row r="206" spans="1:2" x14ac:dyDescent="0.25">
      <c r="A206" s="62">
        <v>10161902</v>
      </c>
      <c r="B206" s="63" t="s">
        <v>16837</v>
      </c>
    </row>
    <row r="207" spans="1:2" x14ac:dyDescent="0.25">
      <c r="A207" s="62">
        <v>10161903</v>
      </c>
      <c r="B207" s="63" t="s">
        <v>18012</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4501</v>
      </c>
    </row>
    <row r="217" spans="1:2" x14ac:dyDescent="0.25">
      <c r="A217" s="62">
        <v>10171601</v>
      </c>
      <c r="B217" s="63" t="s">
        <v>17571</v>
      </c>
    </row>
    <row r="218" spans="1:2" x14ac:dyDescent="0.25">
      <c r="A218" s="62">
        <v>10171602</v>
      </c>
      <c r="B218" s="63" t="s">
        <v>2205</v>
      </c>
    </row>
    <row r="219" spans="1:2" x14ac:dyDescent="0.25">
      <c r="A219" s="62">
        <v>10171603</v>
      </c>
      <c r="B219" s="63" t="s">
        <v>5126</v>
      </c>
    </row>
    <row r="220" spans="1:2" x14ac:dyDescent="0.25">
      <c r="A220" s="62">
        <v>10171604</v>
      </c>
      <c r="B220" s="63" t="s">
        <v>5794</v>
      </c>
    </row>
    <row r="221" spans="1:2" x14ac:dyDescent="0.25">
      <c r="A221" s="62">
        <v>10171605</v>
      </c>
      <c r="B221" s="63" t="s">
        <v>4186</v>
      </c>
    </row>
    <row r="222" spans="1:2" x14ac:dyDescent="0.25">
      <c r="A222" s="62">
        <v>10171701</v>
      </c>
      <c r="B222" s="63" t="s">
        <v>7319</v>
      </c>
    </row>
    <row r="223" spans="1:2" x14ac:dyDescent="0.25">
      <c r="A223" s="62">
        <v>10171702</v>
      </c>
      <c r="B223" s="63" t="s">
        <v>5086</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15088</v>
      </c>
    </row>
    <row r="229" spans="1:2" x14ac:dyDescent="0.25">
      <c r="A229" s="62">
        <v>10191703</v>
      </c>
      <c r="B229" s="63" t="s">
        <v>5995</v>
      </c>
    </row>
    <row r="230" spans="1:2" x14ac:dyDescent="0.25">
      <c r="A230" s="62">
        <v>10191704</v>
      </c>
      <c r="B230" s="63" t="s">
        <v>7962</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4450</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14636</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10050</v>
      </c>
    </row>
    <row r="246" spans="1:2" x14ac:dyDescent="0.25">
      <c r="A246" s="62">
        <v>11101514</v>
      </c>
      <c r="B246" s="63" t="s">
        <v>10456</v>
      </c>
    </row>
    <row r="247" spans="1:2" x14ac:dyDescent="0.25">
      <c r="A247" s="62">
        <v>11101515</v>
      </c>
      <c r="B247" s="63" t="s">
        <v>16605</v>
      </c>
    </row>
    <row r="248" spans="1:2" x14ac:dyDescent="0.25">
      <c r="A248" s="62">
        <v>11101516</v>
      </c>
      <c r="B248" s="63" t="s">
        <v>3198</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16253</v>
      </c>
    </row>
    <row r="263" spans="1:2" x14ac:dyDescent="0.25">
      <c r="A263" s="62">
        <v>11101604</v>
      </c>
      <c r="B263" s="63" t="s">
        <v>5455</v>
      </c>
    </row>
    <row r="264" spans="1:2" x14ac:dyDescent="0.25">
      <c r="A264" s="62">
        <v>11101605</v>
      </c>
      <c r="B264" s="63" t="s">
        <v>9825</v>
      </c>
    </row>
    <row r="265" spans="1:2" x14ac:dyDescent="0.25">
      <c r="A265" s="62">
        <v>11101606</v>
      </c>
      <c r="B265" s="63" t="s">
        <v>13293</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4633</v>
      </c>
    </row>
    <row r="274" spans="1:2" x14ac:dyDescent="0.25">
      <c r="A274" s="62">
        <v>11101615</v>
      </c>
      <c r="B274" s="63" t="s">
        <v>6943</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16852</v>
      </c>
    </row>
    <row r="282" spans="1:2" x14ac:dyDescent="0.25">
      <c r="A282" s="62">
        <v>11101623</v>
      </c>
      <c r="B282" s="63" t="s">
        <v>10193</v>
      </c>
    </row>
    <row r="283" spans="1:2" x14ac:dyDescent="0.25">
      <c r="A283" s="62">
        <v>11101701</v>
      </c>
      <c r="B283" s="63" t="s">
        <v>12453</v>
      </c>
    </row>
    <row r="284" spans="1:2" x14ac:dyDescent="0.25">
      <c r="A284" s="62">
        <v>11101702</v>
      </c>
      <c r="B284" s="63" t="s">
        <v>18281</v>
      </c>
    </row>
    <row r="285" spans="1:2" x14ac:dyDescent="0.25">
      <c r="A285" s="62">
        <v>11101703</v>
      </c>
      <c r="B285" s="63" t="s">
        <v>5582</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10865</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5453</v>
      </c>
    </row>
    <row r="309" spans="1:2" x14ac:dyDescent="0.25">
      <c r="A309" s="62">
        <v>11111602</v>
      </c>
      <c r="B309" s="63" t="s">
        <v>9237</v>
      </c>
    </row>
    <row r="310" spans="1:2" x14ac:dyDescent="0.25">
      <c r="A310" s="62">
        <v>11111603</v>
      </c>
      <c r="B310" s="63" t="s">
        <v>8420</v>
      </c>
    </row>
    <row r="311" spans="1:2" x14ac:dyDescent="0.25">
      <c r="A311" s="62">
        <v>11111604</v>
      </c>
      <c r="B311" s="63" t="s">
        <v>3794</v>
      </c>
    </row>
    <row r="312" spans="1:2" x14ac:dyDescent="0.25">
      <c r="A312" s="62">
        <v>11111605</v>
      </c>
      <c r="B312" s="63" t="s">
        <v>14644</v>
      </c>
    </row>
    <row r="313" spans="1:2" x14ac:dyDescent="0.25">
      <c r="A313" s="62">
        <v>11111606</v>
      </c>
      <c r="B313" s="63" t="s">
        <v>5744</v>
      </c>
    </row>
    <row r="314" spans="1:2" x14ac:dyDescent="0.25">
      <c r="A314" s="62">
        <v>11111607</v>
      </c>
      <c r="B314" s="63" t="s">
        <v>3341</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3988</v>
      </c>
    </row>
    <row r="323" spans="1:2" x14ac:dyDescent="0.25">
      <c r="A323" s="62">
        <v>11111804</v>
      </c>
      <c r="B323" s="63" t="s">
        <v>16018</v>
      </c>
    </row>
    <row r="324" spans="1:2" x14ac:dyDescent="0.25">
      <c r="A324" s="62">
        <v>11111805</v>
      </c>
      <c r="B324" s="63" t="s">
        <v>13895</v>
      </c>
    </row>
    <row r="325" spans="1:2" x14ac:dyDescent="0.25">
      <c r="A325" s="62">
        <v>11111806</v>
      </c>
      <c r="B325" s="63" t="s">
        <v>6669</v>
      </c>
    </row>
    <row r="326" spans="1:2" x14ac:dyDescent="0.25">
      <c r="A326" s="62">
        <v>11111807</v>
      </c>
      <c r="B326" s="63" t="s">
        <v>9473</v>
      </c>
    </row>
    <row r="327" spans="1:2" x14ac:dyDescent="0.25">
      <c r="A327" s="62">
        <v>11111808</v>
      </c>
      <c r="B327" s="63" t="s">
        <v>11620</v>
      </c>
    </row>
    <row r="328" spans="1:2" x14ac:dyDescent="0.25">
      <c r="A328" s="62">
        <v>11111809</v>
      </c>
      <c r="B328" s="63" t="s">
        <v>4780</v>
      </c>
    </row>
    <row r="329" spans="1:2" x14ac:dyDescent="0.25">
      <c r="A329" s="62">
        <v>11111810</v>
      </c>
      <c r="B329" s="63" t="s">
        <v>8379</v>
      </c>
    </row>
    <row r="330" spans="1:2" x14ac:dyDescent="0.25">
      <c r="A330" s="62">
        <v>11121502</v>
      </c>
      <c r="B330" s="63" t="s">
        <v>12292</v>
      </c>
    </row>
    <row r="331" spans="1:2" x14ac:dyDescent="0.25">
      <c r="A331" s="62">
        <v>11121503</v>
      </c>
      <c r="B331" s="63" t="s">
        <v>16911</v>
      </c>
    </row>
    <row r="332" spans="1:2" x14ac:dyDescent="0.25">
      <c r="A332" s="62">
        <v>11121603</v>
      </c>
      <c r="B332" s="63" t="s">
        <v>8979</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13872</v>
      </c>
    </row>
    <row r="337" spans="1:2" x14ac:dyDescent="0.25">
      <c r="A337" s="62">
        <v>11121608</v>
      </c>
      <c r="B337" s="63" t="s">
        <v>16555</v>
      </c>
    </row>
    <row r="338" spans="1:2" x14ac:dyDescent="0.25">
      <c r="A338" s="62">
        <v>11121609</v>
      </c>
      <c r="B338" s="63" t="s">
        <v>5082</v>
      </c>
    </row>
    <row r="339" spans="1:2" x14ac:dyDescent="0.25">
      <c r="A339" s="62">
        <v>11121610</v>
      </c>
      <c r="B339" s="63" t="s">
        <v>15163</v>
      </c>
    </row>
    <row r="340" spans="1:2" x14ac:dyDescent="0.25">
      <c r="A340" s="62">
        <v>11121611</v>
      </c>
      <c r="B340" s="63" t="s">
        <v>6559</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4404</v>
      </c>
    </row>
    <row r="345" spans="1:2" x14ac:dyDescent="0.25">
      <c r="A345" s="62">
        <v>11121705</v>
      </c>
      <c r="B345" s="63" t="s">
        <v>10892</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3156</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9469</v>
      </c>
    </row>
    <row r="356" spans="1:2" x14ac:dyDescent="0.25">
      <c r="A356" s="62">
        <v>11121806</v>
      </c>
      <c r="B356" s="63" t="s">
        <v>16916</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11428</v>
      </c>
    </row>
    <row r="362" spans="1:2" x14ac:dyDescent="0.25">
      <c r="A362" s="62">
        <v>11131501</v>
      </c>
      <c r="B362" s="63" t="s">
        <v>16363</v>
      </c>
    </row>
    <row r="363" spans="1:2" x14ac:dyDescent="0.25">
      <c r="A363" s="62">
        <v>11131502</v>
      </c>
      <c r="B363" s="63" t="s">
        <v>15076</v>
      </c>
    </row>
    <row r="364" spans="1:2" x14ac:dyDescent="0.25">
      <c r="A364" s="62">
        <v>11131503</v>
      </c>
      <c r="B364" s="63" t="s">
        <v>8523</v>
      </c>
    </row>
    <row r="365" spans="1:2" x14ac:dyDescent="0.25">
      <c r="A365" s="62">
        <v>11131504</v>
      </c>
      <c r="B365" s="63" t="s">
        <v>15784</v>
      </c>
    </row>
    <row r="366" spans="1:2" x14ac:dyDescent="0.25">
      <c r="A366" s="62">
        <v>11131505</v>
      </c>
      <c r="B366" s="63" t="s">
        <v>5016</v>
      </c>
    </row>
    <row r="367" spans="1:2" x14ac:dyDescent="0.25">
      <c r="A367" s="62">
        <v>11131506</v>
      </c>
      <c r="B367" s="63" t="s">
        <v>4620</v>
      </c>
    </row>
    <row r="368" spans="1:2" x14ac:dyDescent="0.25">
      <c r="A368" s="62">
        <v>11131507</v>
      </c>
      <c r="B368" s="63" t="s">
        <v>12869</v>
      </c>
    </row>
    <row r="369" spans="1:2" x14ac:dyDescent="0.25">
      <c r="A369" s="62">
        <v>11131508</v>
      </c>
      <c r="B369" s="63" t="s">
        <v>10717</v>
      </c>
    </row>
    <row r="370" spans="1:2" x14ac:dyDescent="0.25">
      <c r="A370" s="62">
        <v>11131601</v>
      </c>
      <c r="B370" s="63" t="s">
        <v>13052</v>
      </c>
    </row>
    <row r="371" spans="1:2" x14ac:dyDescent="0.25">
      <c r="A371" s="62">
        <v>11131602</v>
      </c>
      <c r="B371" s="63" t="s">
        <v>13775</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4073</v>
      </c>
    </row>
    <row r="377" spans="1:2" x14ac:dyDescent="0.25">
      <c r="A377" s="62">
        <v>11131608</v>
      </c>
      <c r="B377" s="63" t="s">
        <v>9715</v>
      </c>
    </row>
    <row r="378" spans="1:2" x14ac:dyDescent="0.25">
      <c r="A378" s="62">
        <v>11141601</v>
      </c>
      <c r="B378" s="63" t="s">
        <v>7406</v>
      </c>
    </row>
    <row r="379" spans="1:2" x14ac:dyDescent="0.25">
      <c r="A379" s="62">
        <v>11141602</v>
      </c>
      <c r="B379" s="63" t="s">
        <v>13397</v>
      </c>
    </row>
    <row r="380" spans="1:2" x14ac:dyDescent="0.25">
      <c r="A380" s="62">
        <v>11141603</v>
      </c>
      <c r="B380" s="63" t="s">
        <v>3607</v>
      </c>
    </row>
    <row r="381" spans="1:2" x14ac:dyDescent="0.25">
      <c r="A381" s="62">
        <v>11141604</v>
      </c>
      <c r="B381" s="63" t="s">
        <v>12570</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16826</v>
      </c>
    </row>
    <row r="387" spans="1:2" x14ac:dyDescent="0.25">
      <c r="A387" s="62">
        <v>11141610</v>
      </c>
      <c r="B387" s="63" t="s">
        <v>10940</v>
      </c>
    </row>
    <row r="388" spans="1:2" x14ac:dyDescent="0.25">
      <c r="A388" s="62">
        <v>11141701</v>
      </c>
      <c r="B388" s="63" t="s">
        <v>7429</v>
      </c>
    </row>
    <row r="389" spans="1:2" x14ac:dyDescent="0.25">
      <c r="A389" s="62">
        <v>11141702</v>
      </c>
      <c r="B389" s="63" t="s">
        <v>13804</v>
      </c>
    </row>
    <row r="390" spans="1:2" x14ac:dyDescent="0.25">
      <c r="A390" s="62">
        <v>11151501</v>
      </c>
      <c r="B390" s="63" t="s">
        <v>1741</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4340</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2453</v>
      </c>
    </row>
    <row r="409" spans="1:2" x14ac:dyDescent="0.25">
      <c r="A409" s="62">
        <v>11151605</v>
      </c>
      <c r="B409" s="63" t="s">
        <v>1216</v>
      </c>
    </row>
    <row r="410" spans="1:2" x14ac:dyDescent="0.25">
      <c r="A410" s="62">
        <v>11151606</v>
      </c>
      <c r="B410" s="63" t="s">
        <v>13134</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5535</v>
      </c>
    </row>
    <row r="423" spans="1:2" x14ac:dyDescent="0.25">
      <c r="A423" s="62">
        <v>11151708</v>
      </c>
      <c r="B423" s="63" t="s">
        <v>17201</v>
      </c>
    </row>
    <row r="424" spans="1:2" x14ac:dyDescent="0.25">
      <c r="A424" s="62">
        <v>11151709</v>
      </c>
      <c r="B424" s="63" t="s">
        <v>16063</v>
      </c>
    </row>
    <row r="425" spans="1:2" x14ac:dyDescent="0.25">
      <c r="A425" s="62">
        <v>11151710</v>
      </c>
      <c r="B425" s="63" t="s">
        <v>2902</v>
      </c>
    </row>
    <row r="426" spans="1:2" x14ac:dyDescent="0.25">
      <c r="A426" s="62">
        <v>11151711</v>
      </c>
      <c r="B426" s="63" t="s">
        <v>8188</v>
      </c>
    </row>
    <row r="427" spans="1:2" x14ac:dyDescent="0.25">
      <c r="A427" s="62">
        <v>11151712</v>
      </c>
      <c r="B427" s="63" t="s">
        <v>13005</v>
      </c>
    </row>
    <row r="428" spans="1:2" x14ac:dyDescent="0.25">
      <c r="A428" s="62">
        <v>11151713</v>
      </c>
      <c r="B428" s="63" t="s">
        <v>11002</v>
      </c>
    </row>
    <row r="429" spans="1:2" x14ac:dyDescent="0.25">
      <c r="A429" s="62">
        <v>11151714</v>
      </c>
      <c r="B429" s="63" t="s">
        <v>11235</v>
      </c>
    </row>
    <row r="430" spans="1:2" x14ac:dyDescent="0.25">
      <c r="A430" s="62">
        <v>11151715</v>
      </c>
      <c r="B430" s="63" t="s">
        <v>15755</v>
      </c>
    </row>
    <row r="431" spans="1:2" x14ac:dyDescent="0.25">
      <c r="A431" s="62">
        <v>11161501</v>
      </c>
      <c r="B431" s="63" t="s">
        <v>5211</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10425</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4896</v>
      </c>
    </row>
    <row r="446" spans="1:2" x14ac:dyDescent="0.25">
      <c r="A446" s="62">
        <v>11161803</v>
      </c>
      <c r="B446" s="63" t="s">
        <v>16767</v>
      </c>
    </row>
    <row r="447" spans="1:2" x14ac:dyDescent="0.25">
      <c r="A447" s="62">
        <v>11161804</v>
      </c>
      <c r="B447" s="63" t="s">
        <v>9871</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9940</v>
      </c>
    </row>
    <row r="455" spans="1:2" x14ac:dyDescent="0.25">
      <c r="A455" s="62">
        <v>11162105</v>
      </c>
      <c r="B455" s="63" t="s">
        <v>2905</v>
      </c>
    </row>
    <row r="456" spans="1:2" x14ac:dyDescent="0.25">
      <c r="A456" s="62">
        <v>11162107</v>
      </c>
      <c r="B456" s="63" t="s">
        <v>12020</v>
      </c>
    </row>
    <row r="457" spans="1:2" x14ac:dyDescent="0.25">
      <c r="A457" s="62">
        <v>11162108</v>
      </c>
      <c r="B457" s="63" t="s">
        <v>8910</v>
      </c>
    </row>
    <row r="458" spans="1:2" x14ac:dyDescent="0.25">
      <c r="A458" s="62">
        <v>11162109</v>
      </c>
      <c r="B458" s="63" t="s">
        <v>15661</v>
      </c>
    </row>
    <row r="459" spans="1:2" x14ac:dyDescent="0.25">
      <c r="A459" s="62">
        <v>11162110</v>
      </c>
      <c r="B459" s="63" t="s">
        <v>3725</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7233</v>
      </c>
    </row>
    <row r="465" spans="1:2" x14ac:dyDescent="0.25">
      <c r="A465" s="62">
        <v>11162116</v>
      </c>
      <c r="B465" s="63" t="s">
        <v>4666</v>
      </c>
    </row>
    <row r="466" spans="1:2" x14ac:dyDescent="0.25">
      <c r="A466" s="62">
        <v>11162117</v>
      </c>
      <c r="B466" s="63" t="s">
        <v>12339</v>
      </c>
    </row>
    <row r="467" spans="1:2" x14ac:dyDescent="0.25">
      <c r="A467" s="62">
        <v>11162118</v>
      </c>
      <c r="B467" s="63" t="s">
        <v>10794</v>
      </c>
    </row>
    <row r="468" spans="1:2" x14ac:dyDescent="0.25">
      <c r="A468" s="62">
        <v>11162119</v>
      </c>
      <c r="B468" s="63" t="s">
        <v>8925</v>
      </c>
    </row>
    <row r="469" spans="1:2" x14ac:dyDescent="0.25">
      <c r="A469" s="62">
        <v>11162120</v>
      </c>
      <c r="B469" s="63" t="s">
        <v>4376</v>
      </c>
    </row>
    <row r="470" spans="1:2" x14ac:dyDescent="0.25">
      <c r="A470" s="62">
        <v>11162121</v>
      </c>
      <c r="B470" s="63" t="s">
        <v>9418</v>
      </c>
    </row>
    <row r="471" spans="1:2" x14ac:dyDescent="0.25">
      <c r="A471" s="62">
        <v>11162122</v>
      </c>
      <c r="B471" s="63" t="s">
        <v>11153</v>
      </c>
    </row>
    <row r="472" spans="1:2" x14ac:dyDescent="0.25">
      <c r="A472" s="62">
        <v>11162123</v>
      </c>
      <c r="B472" s="63" t="s">
        <v>6871</v>
      </c>
    </row>
    <row r="473" spans="1:2" x14ac:dyDescent="0.25">
      <c r="A473" s="62">
        <v>11162124</v>
      </c>
      <c r="B473" s="63" t="s">
        <v>11868</v>
      </c>
    </row>
    <row r="474" spans="1:2" x14ac:dyDescent="0.25">
      <c r="A474" s="62">
        <v>11162125</v>
      </c>
      <c r="B474" s="63" t="s">
        <v>13649</v>
      </c>
    </row>
    <row r="475" spans="1:2" x14ac:dyDescent="0.25">
      <c r="A475" s="62">
        <v>11162126</v>
      </c>
      <c r="B475" s="63" t="s">
        <v>5099</v>
      </c>
    </row>
    <row r="476" spans="1:2" x14ac:dyDescent="0.25">
      <c r="A476" s="62">
        <v>11162127</v>
      </c>
      <c r="B476" s="63" t="s">
        <v>1682</v>
      </c>
    </row>
    <row r="477" spans="1:2" x14ac:dyDescent="0.25">
      <c r="A477" s="62">
        <v>11162128</v>
      </c>
      <c r="B477" s="63" t="s">
        <v>6695</v>
      </c>
    </row>
    <row r="478" spans="1:2" x14ac:dyDescent="0.25">
      <c r="A478" s="62">
        <v>11162129</v>
      </c>
      <c r="B478" s="63" t="s">
        <v>2457</v>
      </c>
    </row>
    <row r="479" spans="1:2" x14ac:dyDescent="0.25">
      <c r="A479" s="62">
        <v>11162130</v>
      </c>
      <c r="B479" s="63" t="s">
        <v>1509</v>
      </c>
    </row>
    <row r="480" spans="1:2" x14ac:dyDescent="0.25">
      <c r="A480" s="62">
        <v>11162131</v>
      </c>
      <c r="B480" s="63" t="s">
        <v>5090</v>
      </c>
    </row>
    <row r="481" spans="1:2" x14ac:dyDescent="0.25">
      <c r="A481" s="62">
        <v>11162201</v>
      </c>
      <c r="B481" s="63" t="s">
        <v>4242</v>
      </c>
    </row>
    <row r="482" spans="1:2" x14ac:dyDescent="0.25">
      <c r="A482" s="62">
        <v>11162202</v>
      </c>
      <c r="B482" s="63" t="s">
        <v>2020</v>
      </c>
    </row>
    <row r="483" spans="1:2" x14ac:dyDescent="0.25">
      <c r="A483" s="62">
        <v>11162301</v>
      </c>
      <c r="B483" s="63" t="s">
        <v>12752</v>
      </c>
    </row>
    <row r="484" spans="1:2" x14ac:dyDescent="0.25">
      <c r="A484" s="62">
        <v>11162302</v>
      </c>
      <c r="B484" s="63" t="s">
        <v>3929</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4719</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11166</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2612</v>
      </c>
    </row>
    <row r="503" spans="1:2" x14ac:dyDescent="0.25">
      <c r="A503" s="62">
        <v>11172101</v>
      </c>
      <c r="B503" s="63" t="s">
        <v>12961</v>
      </c>
    </row>
    <row r="504" spans="1:2" x14ac:dyDescent="0.25">
      <c r="A504" s="62">
        <v>11181501</v>
      </c>
      <c r="B504" s="63" t="s">
        <v>17302</v>
      </c>
    </row>
    <row r="505" spans="1:2" x14ac:dyDescent="0.25">
      <c r="A505" s="62">
        <v>11191501</v>
      </c>
      <c r="B505" s="63" t="s">
        <v>2556</v>
      </c>
    </row>
    <row r="506" spans="1:2" x14ac:dyDescent="0.25">
      <c r="A506" s="62">
        <v>11191502</v>
      </c>
      <c r="B506" s="63" t="s">
        <v>16298</v>
      </c>
    </row>
    <row r="507" spans="1:2" x14ac:dyDescent="0.25">
      <c r="A507" s="62">
        <v>11191503</v>
      </c>
      <c r="B507" s="63" t="s">
        <v>3923</v>
      </c>
    </row>
    <row r="508" spans="1:2" x14ac:dyDescent="0.25">
      <c r="A508" s="62">
        <v>11191504</v>
      </c>
      <c r="B508" s="63" t="s">
        <v>17466</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2284</v>
      </c>
    </row>
    <row r="513" spans="1:2" x14ac:dyDescent="0.25">
      <c r="A513" s="62">
        <v>11191604</v>
      </c>
      <c r="B513" s="63" t="s">
        <v>9271</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2445</v>
      </c>
    </row>
    <row r="518" spans="1:2" x14ac:dyDescent="0.25">
      <c r="A518" s="62">
        <v>12131501</v>
      </c>
      <c r="B518" s="63" t="s">
        <v>16561</v>
      </c>
    </row>
    <row r="519" spans="1:2" x14ac:dyDescent="0.25">
      <c r="A519" s="62">
        <v>12131502</v>
      </c>
      <c r="B519" s="63" t="s">
        <v>9350</v>
      </c>
    </row>
    <row r="520" spans="1:2" x14ac:dyDescent="0.25">
      <c r="A520" s="62">
        <v>12131503</v>
      </c>
      <c r="B520" s="63" t="s">
        <v>6995</v>
      </c>
    </row>
    <row r="521" spans="1:2" x14ac:dyDescent="0.25">
      <c r="A521" s="62">
        <v>12131504</v>
      </c>
      <c r="B521" s="63" t="s">
        <v>3259</v>
      </c>
    </row>
    <row r="522" spans="1:2" x14ac:dyDescent="0.25">
      <c r="A522" s="62">
        <v>12131505</v>
      </c>
      <c r="B522" s="63" t="s">
        <v>17192</v>
      </c>
    </row>
    <row r="523" spans="1:2" x14ac:dyDescent="0.25">
      <c r="A523" s="62">
        <v>12131506</v>
      </c>
      <c r="B523" s="63" t="s">
        <v>4610</v>
      </c>
    </row>
    <row r="524" spans="1:2" x14ac:dyDescent="0.25">
      <c r="A524" s="62">
        <v>12131507</v>
      </c>
      <c r="B524" s="63" t="s">
        <v>9576</v>
      </c>
    </row>
    <row r="525" spans="1:2" x14ac:dyDescent="0.25">
      <c r="A525" s="62">
        <v>12131508</v>
      </c>
      <c r="B525" s="63" t="s">
        <v>2388</v>
      </c>
    </row>
    <row r="526" spans="1:2" x14ac:dyDescent="0.25">
      <c r="A526" s="62">
        <v>12131601</v>
      </c>
      <c r="B526" s="63" t="s">
        <v>18729</v>
      </c>
    </row>
    <row r="527" spans="1:2" x14ac:dyDescent="0.25">
      <c r="A527" s="62">
        <v>12131602</v>
      </c>
      <c r="B527" s="63" t="s">
        <v>9023</v>
      </c>
    </row>
    <row r="528" spans="1:2" x14ac:dyDescent="0.25">
      <c r="A528" s="62">
        <v>12131603</v>
      </c>
      <c r="B528" s="63" t="s">
        <v>4750</v>
      </c>
    </row>
    <row r="529" spans="1:2" x14ac:dyDescent="0.25">
      <c r="A529" s="62">
        <v>12131604</v>
      </c>
      <c r="B529" s="63" t="s">
        <v>6997</v>
      </c>
    </row>
    <row r="530" spans="1:2" x14ac:dyDescent="0.25">
      <c r="A530" s="62">
        <v>12131605</v>
      </c>
      <c r="B530" s="63" t="s">
        <v>1396</v>
      </c>
    </row>
    <row r="531" spans="1:2" x14ac:dyDescent="0.25">
      <c r="A531" s="62">
        <v>12131701</v>
      </c>
      <c r="B531" s="63" t="s">
        <v>5233</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11749</v>
      </c>
    </row>
    <row r="536" spans="1:2" x14ac:dyDescent="0.25">
      <c r="A536" s="62">
        <v>12131706</v>
      </c>
      <c r="B536" s="63" t="s">
        <v>4394</v>
      </c>
    </row>
    <row r="537" spans="1:2" x14ac:dyDescent="0.25">
      <c r="A537" s="62">
        <v>12131707</v>
      </c>
      <c r="B537" s="63" t="s">
        <v>5376</v>
      </c>
    </row>
    <row r="538" spans="1:2" x14ac:dyDescent="0.25">
      <c r="A538" s="62">
        <v>12131708</v>
      </c>
      <c r="B538" s="63" t="s">
        <v>9039</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8887</v>
      </c>
    </row>
    <row r="547" spans="1:2" x14ac:dyDescent="0.25">
      <c r="A547" s="62">
        <v>12141503</v>
      </c>
      <c r="B547" s="63" t="s">
        <v>18313</v>
      </c>
    </row>
    <row r="548" spans="1:2" x14ac:dyDescent="0.25">
      <c r="A548" s="62">
        <v>12141504</v>
      </c>
      <c r="B548" s="63" t="s">
        <v>3424</v>
      </c>
    </row>
    <row r="549" spans="1:2" x14ac:dyDescent="0.25">
      <c r="A549" s="62">
        <v>12141505</v>
      </c>
      <c r="B549" s="63" t="s">
        <v>5257</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15060</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9562</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14583</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9437</v>
      </c>
    </row>
    <row r="578" spans="1:2" x14ac:dyDescent="0.25">
      <c r="A578" s="62">
        <v>12141711</v>
      </c>
      <c r="B578" s="63" t="s">
        <v>3095</v>
      </c>
    </row>
    <row r="579" spans="1:2" x14ac:dyDescent="0.25">
      <c r="A579" s="62">
        <v>12141712</v>
      </c>
      <c r="B579" s="63" t="s">
        <v>821</v>
      </c>
    </row>
    <row r="580" spans="1:2" x14ac:dyDescent="0.25">
      <c r="A580" s="62">
        <v>12141713</v>
      </c>
      <c r="B580" s="63" t="s">
        <v>11989</v>
      </c>
    </row>
    <row r="581" spans="1:2" x14ac:dyDescent="0.25">
      <c r="A581" s="62">
        <v>12141714</v>
      </c>
      <c r="B581" s="63" t="s">
        <v>9899</v>
      </c>
    </row>
    <row r="582" spans="1:2" x14ac:dyDescent="0.25">
      <c r="A582" s="62">
        <v>12141715</v>
      </c>
      <c r="B582" s="63" t="s">
        <v>4880</v>
      </c>
    </row>
    <row r="583" spans="1:2" x14ac:dyDescent="0.25">
      <c r="A583" s="62">
        <v>12141716</v>
      </c>
      <c r="B583" s="63" t="s">
        <v>6021</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9335</v>
      </c>
    </row>
    <row r="588" spans="1:2" x14ac:dyDescent="0.25">
      <c r="A588" s="62">
        <v>12141721</v>
      </c>
      <c r="B588" s="63" t="s">
        <v>3197</v>
      </c>
    </row>
    <row r="589" spans="1:2" x14ac:dyDescent="0.25">
      <c r="A589" s="62">
        <v>12141722</v>
      </c>
      <c r="B589" s="63" t="s">
        <v>16860</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3548</v>
      </c>
    </row>
    <row r="602" spans="1:2" x14ac:dyDescent="0.25">
      <c r="A602" s="62">
        <v>12141735</v>
      </c>
      <c r="B602" s="63" t="s">
        <v>13195</v>
      </c>
    </row>
    <row r="603" spans="1:2" x14ac:dyDescent="0.25">
      <c r="A603" s="62">
        <v>12141736</v>
      </c>
      <c r="B603" s="63" t="s">
        <v>10001</v>
      </c>
    </row>
    <row r="604" spans="1:2" x14ac:dyDescent="0.25">
      <c r="A604" s="62">
        <v>12141737</v>
      </c>
      <c r="B604" s="63" t="s">
        <v>5191</v>
      </c>
    </row>
    <row r="605" spans="1:2" x14ac:dyDescent="0.25">
      <c r="A605" s="62">
        <v>12141738</v>
      </c>
      <c r="B605" s="63" t="s">
        <v>9396</v>
      </c>
    </row>
    <row r="606" spans="1:2" x14ac:dyDescent="0.25">
      <c r="A606" s="62">
        <v>12141739</v>
      </c>
      <c r="B606" s="63" t="s">
        <v>13387</v>
      </c>
    </row>
    <row r="607" spans="1:2" x14ac:dyDescent="0.25">
      <c r="A607" s="62">
        <v>12141740</v>
      </c>
      <c r="B607" s="63" t="s">
        <v>5924</v>
      </c>
    </row>
    <row r="608" spans="1:2" x14ac:dyDescent="0.25">
      <c r="A608" s="62">
        <v>12141741</v>
      </c>
      <c r="B608" s="63" t="s">
        <v>4895</v>
      </c>
    </row>
    <row r="609" spans="1:2" x14ac:dyDescent="0.25">
      <c r="A609" s="62">
        <v>12141742</v>
      </c>
      <c r="B609" s="63" t="s">
        <v>9679</v>
      </c>
    </row>
    <row r="610" spans="1:2" x14ac:dyDescent="0.25">
      <c r="A610" s="62">
        <v>12141743</v>
      </c>
      <c r="B610" s="63" t="s">
        <v>16571</v>
      </c>
    </row>
    <row r="611" spans="1:2" x14ac:dyDescent="0.25">
      <c r="A611" s="62">
        <v>12141744</v>
      </c>
      <c r="B611" s="63" t="s">
        <v>124</v>
      </c>
    </row>
    <row r="612" spans="1:2" x14ac:dyDescent="0.25">
      <c r="A612" s="62">
        <v>12141745</v>
      </c>
      <c r="B612" s="63" t="s">
        <v>17186</v>
      </c>
    </row>
    <row r="613" spans="1:2" x14ac:dyDescent="0.25">
      <c r="A613" s="62">
        <v>12141746</v>
      </c>
      <c r="B613" s="63" t="s">
        <v>11207</v>
      </c>
    </row>
    <row r="614" spans="1:2" x14ac:dyDescent="0.25">
      <c r="A614" s="62">
        <v>12141747</v>
      </c>
      <c r="B614" s="63" t="s">
        <v>4506</v>
      </c>
    </row>
    <row r="615" spans="1:2" x14ac:dyDescent="0.25">
      <c r="A615" s="62">
        <v>12141748</v>
      </c>
      <c r="B615" s="63" t="s">
        <v>13206</v>
      </c>
    </row>
    <row r="616" spans="1:2" x14ac:dyDescent="0.25">
      <c r="A616" s="62">
        <v>12141749</v>
      </c>
      <c r="B616" s="63" t="s">
        <v>17040</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4515</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18465</v>
      </c>
    </row>
    <row r="631" spans="1:2" x14ac:dyDescent="0.25">
      <c r="A631" s="62">
        <v>12141804</v>
      </c>
      <c r="B631" s="63" t="s">
        <v>4594</v>
      </c>
    </row>
    <row r="632" spans="1:2" x14ac:dyDescent="0.25">
      <c r="A632" s="62">
        <v>12141805</v>
      </c>
      <c r="B632" s="63" t="s">
        <v>18199</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8059</v>
      </c>
    </row>
    <row r="656" spans="1:2" x14ac:dyDescent="0.25">
      <c r="A656" s="62">
        <v>12142101</v>
      </c>
      <c r="B656" s="63" t="s">
        <v>9495</v>
      </c>
    </row>
    <row r="657" spans="1:2" x14ac:dyDescent="0.25">
      <c r="A657" s="62">
        <v>12142102</v>
      </c>
      <c r="B657" s="63" t="s">
        <v>17122</v>
      </c>
    </row>
    <row r="658" spans="1:2" x14ac:dyDescent="0.25">
      <c r="A658" s="62">
        <v>12142103</v>
      </c>
      <c r="B658" s="63" t="s">
        <v>18366</v>
      </c>
    </row>
    <row r="659" spans="1:2" x14ac:dyDescent="0.25">
      <c r="A659" s="62">
        <v>12142104</v>
      </c>
      <c r="B659" s="63" t="s">
        <v>9401</v>
      </c>
    </row>
    <row r="660" spans="1:2" x14ac:dyDescent="0.25">
      <c r="A660" s="62">
        <v>12142105</v>
      </c>
      <c r="B660" s="63" t="s">
        <v>17524</v>
      </c>
    </row>
    <row r="661" spans="1:2" x14ac:dyDescent="0.25">
      <c r="A661" s="62">
        <v>12142106</v>
      </c>
      <c r="B661" s="63" t="s">
        <v>15386</v>
      </c>
    </row>
    <row r="662" spans="1:2" x14ac:dyDescent="0.25">
      <c r="A662" s="62">
        <v>12142201</v>
      </c>
      <c r="B662" s="63" t="s">
        <v>5387</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5363</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7763</v>
      </c>
    </row>
    <row r="672" spans="1:2" x14ac:dyDescent="0.25">
      <c r="A672" s="62">
        <v>12161503</v>
      </c>
      <c r="B672" s="63" t="s">
        <v>9490</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11325</v>
      </c>
    </row>
    <row r="684" spans="1:2" x14ac:dyDescent="0.25">
      <c r="A684" s="62">
        <v>12161704</v>
      </c>
      <c r="B684" s="63" t="s">
        <v>2044</v>
      </c>
    </row>
    <row r="685" spans="1:2" x14ac:dyDescent="0.25">
      <c r="A685" s="62">
        <v>12161705</v>
      </c>
      <c r="B685" s="63" t="s">
        <v>15578</v>
      </c>
    </row>
    <row r="686" spans="1:2" x14ac:dyDescent="0.25">
      <c r="A686" s="62">
        <v>12161706</v>
      </c>
      <c r="B686" s="63" t="s">
        <v>3050</v>
      </c>
    </row>
    <row r="687" spans="1:2" x14ac:dyDescent="0.25">
      <c r="A687" s="62">
        <v>12161801</v>
      </c>
      <c r="B687" s="63" t="s">
        <v>15105</v>
      </c>
    </row>
    <row r="688" spans="1:2" x14ac:dyDescent="0.25">
      <c r="A688" s="62">
        <v>12161802</v>
      </c>
      <c r="B688" s="63" t="s">
        <v>4219</v>
      </c>
    </row>
    <row r="689" spans="1:2" x14ac:dyDescent="0.25">
      <c r="A689" s="62">
        <v>12161803</v>
      </c>
      <c r="B689" s="63" t="s">
        <v>9866</v>
      </c>
    </row>
    <row r="690" spans="1:2" x14ac:dyDescent="0.25">
      <c r="A690" s="62">
        <v>12161804</v>
      </c>
      <c r="B690" s="63" t="s">
        <v>2086</v>
      </c>
    </row>
    <row r="691" spans="1:2" x14ac:dyDescent="0.25">
      <c r="A691" s="62">
        <v>12161805</v>
      </c>
      <c r="B691" s="63" t="s">
        <v>7284</v>
      </c>
    </row>
    <row r="692" spans="1:2" x14ac:dyDescent="0.25">
      <c r="A692" s="62">
        <v>12161806</v>
      </c>
      <c r="B692" s="63" t="s">
        <v>4715</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5210</v>
      </c>
    </row>
    <row r="697" spans="1:2" x14ac:dyDescent="0.25">
      <c r="A697" s="62">
        <v>12161903</v>
      </c>
      <c r="B697" s="63" t="s">
        <v>8514</v>
      </c>
    </row>
    <row r="698" spans="1:2" x14ac:dyDescent="0.25">
      <c r="A698" s="62">
        <v>12161904</v>
      </c>
      <c r="B698" s="63" t="s">
        <v>17439</v>
      </c>
    </row>
    <row r="699" spans="1:2" x14ac:dyDescent="0.25">
      <c r="A699" s="62">
        <v>12161905</v>
      </c>
      <c r="B699" s="63" t="s">
        <v>13767</v>
      </c>
    </row>
    <row r="700" spans="1:2" x14ac:dyDescent="0.25">
      <c r="A700" s="62">
        <v>12161906</v>
      </c>
      <c r="B700" s="63" t="s">
        <v>12649</v>
      </c>
    </row>
    <row r="701" spans="1:2" x14ac:dyDescent="0.25">
      <c r="A701" s="62">
        <v>12161907</v>
      </c>
      <c r="B701" s="63" t="s">
        <v>10815</v>
      </c>
    </row>
    <row r="702" spans="1:2" x14ac:dyDescent="0.25">
      <c r="A702" s="62">
        <v>12162002</v>
      </c>
      <c r="B702" s="63" t="s">
        <v>6866</v>
      </c>
    </row>
    <row r="703" spans="1:2" x14ac:dyDescent="0.25">
      <c r="A703" s="62">
        <v>12162003</v>
      </c>
      <c r="B703" s="63" t="s">
        <v>16335</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11144</v>
      </c>
    </row>
    <row r="708" spans="1:2" x14ac:dyDescent="0.25">
      <c r="A708" s="62">
        <v>12162202</v>
      </c>
      <c r="B708" s="63" t="s">
        <v>2215</v>
      </c>
    </row>
    <row r="709" spans="1:2" x14ac:dyDescent="0.25">
      <c r="A709" s="62">
        <v>12162203</v>
      </c>
      <c r="B709" s="63" t="s">
        <v>6324</v>
      </c>
    </row>
    <row r="710" spans="1:2" x14ac:dyDescent="0.25">
      <c r="A710" s="62">
        <v>12162204</v>
      </c>
      <c r="B710" s="63" t="s">
        <v>3960</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7948</v>
      </c>
    </row>
    <row r="716" spans="1:2" x14ac:dyDescent="0.25">
      <c r="A716" s="62">
        <v>12162210</v>
      </c>
      <c r="B716" s="63" t="s">
        <v>13564</v>
      </c>
    </row>
    <row r="717" spans="1:2" x14ac:dyDescent="0.25">
      <c r="A717" s="62">
        <v>12162211</v>
      </c>
      <c r="B717" s="63" t="s">
        <v>3989</v>
      </c>
    </row>
    <row r="718" spans="1:2" x14ac:dyDescent="0.25">
      <c r="A718" s="62">
        <v>12162212</v>
      </c>
      <c r="B718" s="63" t="s">
        <v>6291</v>
      </c>
    </row>
    <row r="719" spans="1:2" x14ac:dyDescent="0.25">
      <c r="A719" s="62">
        <v>12162301</v>
      </c>
      <c r="B719" s="63" t="s">
        <v>15151</v>
      </c>
    </row>
    <row r="720" spans="1:2" x14ac:dyDescent="0.25">
      <c r="A720" s="62">
        <v>12162302</v>
      </c>
      <c r="B720" s="63" t="s">
        <v>6234</v>
      </c>
    </row>
    <row r="721" spans="1:2" x14ac:dyDescent="0.25">
      <c r="A721" s="62">
        <v>12162303</v>
      </c>
      <c r="B721" s="63" t="s">
        <v>9535</v>
      </c>
    </row>
    <row r="722" spans="1:2" x14ac:dyDescent="0.25">
      <c r="A722" s="62">
        <v>12162401</v>
      </c>
      <c r="B722" s="63" t="s">
        <v>18504</v>
      </c>
    </row>
    <row r="723" spans="1:2" x14ac:dyDescent="0.25">
      <c r="A723" s="62">
        <v>12162402</v>
      </c>
      <c r="B723" s="63" t="s">
        <v>5250</v>
      </c>
    </row>
    <row r="724" spans="1:2" x14ac:dyDescent="0.25">
      <c r="A724" s="62">
        <v>12162501</v>
      </c>
      <c r="B724" s="63" t="s">
        <v>13791</v>
      </c>
    </row>
    <row r="725" spans="1:2" x14ac:dyDescent="0.25">
      <c r="A725" s="62">
        <v>12162502</v>
      </c>
      <c r="B725" s="63" t="s">
        <v>10635</v>
      </c>
    </row>
    <row r="726" spans="1:2" x14ac:dyDescent="0.25">
      <c r="A726" s="62">
        <v>12162503</v>
      </c>
      <c r="B726" s="63" t="s">
        <v>18275</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14822</v>
      </c>
    </row>
    <row r="737" spans="1:2" x14ac:dyDescent="0.25">
      <c r="A737" s="62">
        <v>12163101</v>
      </c>
      <c r="B737" s="63" t="s">
        <v>6092</v>
      </c>
    </row>
    <row r="738" spans="1:2" x14ac:dyDescent="0.25">
      <c r="A738" s="62">
        <v>12163201</v>
      </c>
      <c r="B738" s="63" t="s">
        <v>3242</v>
      </c>
    </row>
    <row r="739" spans="1:2" x14ac:dyDescent="0.25">
      <c r="A739" s="62">
        <v>12163301</v>
      </c>
      <c r="B739" s="63" t="s">
        <v>4905</v>
      </c>
    </row>
    <row r="740" spans="1:2" x14ac:dyDescent="0.25">
      <c r="A740" s="62">
        <v>12163401</v>
      </c>
      <c r="B740" s="63" t="s">
        <v>9707</v>
      </c>
    </row>
    <row r="741" spans="1:2" x14ac:dyDescent="0.25">
      <c r="A741" s="62">
        <v>12163501</v>
      </c>
      <c r="B741" s="63" t="s">
        <v>7478</v>
      </c>
    </row>
    <row r="742" spans="1:2" x14ac:dyDescent="0.25">
      <c r="A742" s="62">
        <v>12163601</v>
      </c>
      <c r="B742" s="63" t="s">
        <v>14133</v>
      </c>
    </row>
    <row r="743" spans="1:2" x14ac:dyDescent="0.25">
      <c r="A743" s="62">
        <v>12163602</v>
      </c>
      <c r="B743" s="63" t="s">
        <v>11156</v>
      </c>
    </row>
    <row r="744" spans="1:2" x14ac:dyDescent="0.25">
      <c r="A744" s="62">
        <v>12163701</v>
      </c>
      <c r="B744" s="63" t="s">
        <v>13891</v>
      </c>
    </row>
    <row r="745" spans="1:2" x14ac:dyDescent="0.25">
      <c r="A745" s="62">
        <v>12163801</v>
      </c>
      <c r="B745" s="63" t="s">
        <v>1295</v>
      </c>
    </row>
    <row r="746" spans="1:2" x14ac:dyDescent="0.25">
      <c r="A746" s="62">
        <v>12163802</v>
      </c>
      <c r="B746" s="63" t="s">
        <v>2674</v>
      </c>
    </row>
    <row r="747" spans="1:2" x14ac:dyDescent="0.25">
      <c r="A747" s="62">
        <v>12163901</v>
      </c>
      <c r="B747" s="63" t="s">
        <v>13260</v>
      </c>
    </row>
    <row r="748" spans="1:2" x14ac:dyDescent="0.25">
      <c r="A748" s="62">
        <v>12163902</v>
      </c>
      <c r="B748" s="63" t="s">
        <v>3224</v>
      </c>
    </row>
    <row r="749" spans="1:2" x14ac:dyDescent="0.25">
      <c r="A749" s="62">
        <v>12164001</v>
      </c>
      <c r="B749" s="63" t="s">
        <v>2112</v>
      </c>
    </row>
    <row r="750" spans="1:2" x14ac:dyDescent="0.25">
      <c r="A750" s="62">
        <v>12164101</v>
      </c>
      <c r="B750" s="63" t="s">
        <v>9338</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5608</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5913</v>
      </c>
    </row>
    <row r="767" spans="1:2" x14ac:dyDescent="0.25">
      <c r="A767" s="62">
        <v>12171604</v>
      </c>
      <c r="B767" s="63" t="s">
        <v>4763</v>
      </c>
    </row>
    <row r="768" spans="1:2" x14ac:dyDescent="0.25">
      <c r="A768" s="62">
        <v>12171605</v>
      </c>
      <c r="B768" s="63" t="s">
        <v>7752</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16138</v>
      </c>
    </row>
    <row r="773" spans="1:2" x14ac:dyDescent="0.25">
      <c r="A773" s="62">
        <v>12181502</v>
      </c>
      <c r="B773" s="63" t="s">
        <v>3287</v>
      </c>
    </row>
    <row r="774" spans="1:2" x14ac:dyDescent="0.25">
      <c r="A774" s="62">
        <v>12181503</v>
      </c>
      <c r="B774" s="63" t="s">
        <v>6848</v>
      </c>
    </row>
    <row r="775" spans="1:2" x14ac:dyDescent="0.25">
      <c r="A775" s="62">
        <v>12181504</v>
      </c>
      <c r="B775" s="63" t="s">
        <v>18606</v>
      </c>
    </row>
    <row r="776" spans="1:2" x14ac:dyDescent="0.25">
      <c r="A776" s="62">
        <v>12181601</v>
      </c>
      <c r="B776" s="63" t="s">
        <v>9229</v>
      </c>
    </row>
    <row r="777" spans="1:2" x14ac:dyDescent="0.25">
      <c r="A777" s="62">
        <v>12181602</v>
      </c>
      <c r="B777" s="63" t="s">
        <v>16069</v>
      </c>
    </row>
    <row r="778" spans="1:2" x14ac:dyDescent="0.25">
      <c r="A778" s="62">
        <v>12191501</v>
      </c>
      <c r="B778" s="63" t="s">
        <v>7665</v>
      </c>
    </row>
    <row r="779" spans="1:2" x14ac:dyDescent="0.25">
      <c r="A779" s="62">
        <v>12191502</v>
      </c>
      <c r="B779" s="63" t="s">
        <v>3928</v>
      </c>
    </row>
    <row r="780" spans="1:2" x14ac:dyDescent="0.25">
      <c r="A780" s="62">
        <v>12191503</v>
      </c>
      <c r="B780" s="63" t="s">
        <v>2678</v>
      </c>
    </row>
    <row r="781" spans="1:2" x14ac:dyDescent="0.25">
      <c r="A781" s="62">
        <v>12191504</v>
      </c>
      <c r="B781" s="63" t="s">
        <v>9466</v>
      </c>
    </row>
    <row r="782" spans="1:2" x14ac:dyDescent="0.25">
      <c r="A782" s="62">
        <v>12191601</v>
      </c>
      <c r="B782" s="63" t="s">
        <v>16478</v>
      </c>
    </row>
    <row r="783" spans="1:2" x14ac:dyDescent="0.25">
      <c r="A783" s="62">
        <v>12191602</v>
      </c>
      <c r="B783" s="63" t="s">
        <v>6117</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3159</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3378</v>
      </c>
    </row>
    <row r="800" spans="1:2" x14ac:dyDescent="0.25">
      <c r="A800" s="62">
        <v>12352115</v>
      </c>
      <c r="B800" s="63" t="s">
        <v>10513</v>
      </c>
    </row>
    <row r="801" spans="1:2" x14ac:dyDescent="0.25">
      <c r="A801" s="62">
        <v>12352116</v>
      </c>
      <c r="B801" s="63" t="s">
        <v>2598</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10785</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2906</v>
      </c>
    </row>
    <row r="812" spans="1:2" x14ac:dyDescent="0.25">
      <c r="A812" s="62">
        <v>12352128</v>
      </c>
      <c r="B812" s="63" t="s">
        <v>1750</v>
      </c>
    </row>
    <row r="813" spans="1:2" x14ac:dyDescent="0.25">
      <c r="A813" s="62">
        <v>12352129</v>
      </c>
      <c r="B813" s="63" t="s">
        <v>5531</v>
      </c>
    </row>
    <row r="814" spans="1:2" x14ac:dyDescent="0.25">
      <c r="A814" s="62">
        <v>12352130</v>
      </c>
      <c r="B814" s="63" t="s">
        <v>15026</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16405</v>
      </c>
    </row>
    <row r="826" spans="1:2" x14ac:dyDescent="0.25">
      <c r="A826" s="62">
        <v>12352212</v>
      </c>
      <c r="B826" s="63" t="s">
        <v>11715</v>
      </c>
    </row>
    <row r="827" spans="1:2" x14ac:dyDescent="0.25">
      <c r="A827" s="62">
        <v>12352301</v>
      </c>
      <c r="B827" s="63" t="s">
        <v>4347</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14604</v>
      </c>
    </row>
    <row r="837" spans="1:2" x14ac:dyDescent="0.25">
      <c r="A837" s="62">
        <v>12352311</v>
      </c>
      <c r="B837" s="63" t="s">
        <v>8977</v>
      </c>
    </row>
    <row r="838" spans="1:2" x14ac:dyDescent="0.25">
      <c r="A838" s="62">
        <v>12352312</v>
      </c>
      <c r="B838" s="63" t="s">
        <v>4790</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3272</v>
      </c>
    </row>
    <row r="843" spans="1:2" x14ac:dyDescent="0.25">
      <c r="A843" s="62">
        <v>12352503</v>
      </c>
      <c r="B843" s="63" t="s">
        <v>15391</v>
      </c>
    </row>
    <row r="844" spans="1:2" x14ac:dyDescent="0.25">
      <c r="A844" s="62">
        <v>13101501</v>
      </c>
      <c r="B844" s="63" t="s">
        <v>7001</v>
      </c>
    </row>
    <row r="845" spans="1:2" x14ac:dyDescent="0.25">
      <c r="A845" s="62">
        <v>13101502</v>
      </c>
      <c r="B845" s="63" t="s">
        <v>11114</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5252</v>
      </c>
    </row>
    <row r="852" spans="1:2" x14ac:dyDescent="0.25">
      <c r="A852" s="62">
        <v>13101604</v>
      </c>
      <c r="B852" s="63" t="s">
        <v>18157</v>
      </c>
    </row>
    <row r="853" spans="1:2" x14ac:dyDescent="0.25">
      <c r="A853" s="62">
        <v>13101605</v>
      </c>
      <c r="B853" s="63" t="s">
        <v>5498</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3818</v>
      </c>
    </row>
    <row r="865" spans="1:2" x14ac:dyDescent="0.25">
      <c r="A865" s="62">
        <v>13101710</v>
      </c>
      <c r="B865" s="63" t="s">
        <v>13336</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12269</v>
      </c>
    </row>
    <row r="870" spans="1:2" x14ac:dyDescent="0.25">
      <c r="A870" s="62">
        <v>13101715</v>
      </c>
      <c r="B870" s="63" t="s">
        <v>9119</v>
      </c>
    </row>
    <row r="871" spans="1:2" x14ac:dyDescent="0.25">
      <c r="A871" s="62">
        <v>13101716</v>
      </c>
      <c r="B871" s="63" t="s">
        <v>18519</v>
      </c>
    </row>
    <row r="872" spans="1:2" x14ac:dyDescent="0.25">
      <c r="A872" s="62">
        <v>13101717</v>
      </c>
      <c r="B872" s="63" t="s">
        <v>4724</v>
      </c>
    </row>
    <row r="873" spans="1:2" x14ac:dyDescent="0.25">
      <c r="A873" s="62">
        <v>13101718</v>
      </c>
      <c r="B873" s="63" t="s">
        <v>10149</v>
      </c>
    </row>
    <row r="874" spans="1:2" x14ac:dyDescent="0.25">
      <c r="A874" s="62">
        <v>13101719</v>
      </c>
      <c r="B874" s="63" t="s">
        <v>4135</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10991</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11656</v>
      </c>
    </row>
    <row r="888" spans="1:2" x14ac:dyDescent="0.25">
      <c r="A888" s="62">
        <v>13102005</v>
      </c>
      <c r="B888" s="63" t="s">
        <v>10405</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15147</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10072</v>
      </c>
    </row>
    <row r="902" spans="1:2" x14ac:dyDescent="0.25">
      <c r="A902" s="62">
        <v>13102020</v>
      </c>
      <c r="B902" s="63" t="s">
        <v>2459</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4529</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10318</v>
      </c>
    </row>
    <row r="923" spans="1:2" x14ac:dyDescent="0.25">
      <c r="A923" s="62">
        <v>13111010</v>
      </c>
      <c r="B923" s="63" t="s">
        <v>15415</v>
      </c>
    </row>
    <row r="924" spans="1:2" x14ac:dyDescent="0.25">
      <c r="A924" s="62">
        <v>13111011</v>
      </c>
      <c r="B924" s="63" t="s">
        <v>9102</v>
      </c>
    </row>
    <row r="925" spans="1:2" x14ac:dyDescent="0.25">
      <c r="A925" s="62">
        <v>13111012</v>
      </c>
      <c r="B925" s="63" t="s">
        <v>10709</v>
      </c>
    </row>
    <row r="926" spans="1:2" x14ac:dyDescent="0.25">
      <c r="A926" s="62">
        <v>13111013</v>
      </c>
      <c r="B926" s="63" t="s">
        <v>13591</v>
      </c>
    </row>
    <row r="927" spans="1:2" x14ac:dyDescent="0.25">
      <c r="A927" s="62">
        <v>13111014</v>
      </c>
      <c r="B927" s="63" t="s">
        <v>2766</v>
      </c>
    </row>
    <row r="928" spans="1:2" x14ac:dyDescent="0.25">
      <c r="A928" s="62">
        <v>13111015</v>
      </c>
      <c r="B928" s="63" t="s">
        <v>1404</v>
      </c>
    </row>
    <row r="929" spans="1:2" x14ac:dyDescent="0.25">
      <c r="A929" s="62">
        <v>13111016</v>
      </c>
      <c r="B929" s="63" t="s">
        <v>15155</v>
      </c>
    </row>
    <row r="930" spans="1:2" x14ac:dyDescent="0.25">
      <c r="A930" s="62">
        <v>13111017</v>
      </c>
      <c r="B930" s="63" t="s">
        <v>11110</v>
      </c>
    </row>
    <row r="931" spans="1:2" x14ac:dyDescent="0.25">
      <c r="A931" s="62">
        <v>13111018</v>
      </c>
      <c r="B931" s="63" t="s">
        <v>13776</v>
      </c>
    </row>
    <row r="932" spans="1:2" x14ac:dyDescent="0.25">
      <c r="A932" s="62">
        <v>13111019</v>
      </c>
      <c r="B932" s="63" t="s">
        <v>1378</v>
      </c>
    </row>
    <row r="933" spans="1:2" x14ac:dyDescent="0.25">
      <c r="A933" s="62">
        <v>13111020</v>
      </c>
      <c r="B933" s="63" t="s">
        <v>4288</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15067</v>
      </c>
    </row>
    <row r="938" spans="1:2" x14ac:dyDescent="0.25">
      <c r="A938" s="62">
        <v>13111025</v>
      </c>
      <c r="B938" s="63" t="s">
        <v>2813</v>
      </c>
    </row>
    <row r="939" spans="1:2" x14ac:dyDescent="0.25">
      <c r="A939" s="62">
        <v>13111026</v>
      </c>
      <c r="B939" s="63" t="s">
        <v>12947</v>
      </c>
    </row>
    <row r="940" spans="1:2" x14ac:dyDescent="0.25">
      <c r="A940" s="62">
        <v>13111027</v>
      </c>
      <c r="B940" s="63" t="s">
        <v>9210</v>
      </c>
    </row>
    <row r="941" spans="1:2" x14ac:dyDescent="0.25">
      <c r="A941" s="62">
        <v>13111028</v>
      </c>
      <c r="B941" s="63" t="s">
        <v>4017</v>
      </c>
    </row>
    <row r="942" spans="1:2" x14ac:dyDescent="0.25">
      <c r="A942" s="62">
        <v>13111029</v>
      </c>
      <c r="B942" s="63" t="s">
        <v>14476</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16732</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2784</v>
      </c>
    </row>
    <row r="961" spans="1:2" x14ac:dyDescent="0.25">
      <c r="A961" s="62">
        <v>13111048</v>
      </c>
      <c r="B961" s="63" t="s">
        <v>203</v>
      </c>
    </row>
    <row r="962" spans="1:2" x14ac:dyDescent="0.25">
      <c r="A962" s="62">
        <v>13111049</v>
      </c>
      <c r="B962" s="63" t="s">
        <v>16976</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4730</v>
      </c>
    </row>
    <row r="975" spans="1:2" x14ac:dyDescent="0.25">
      <c r="A975" s="62">
        <v>13111062</v>
      </c>
      <c r="B975" s="63" t="s">
        <v>18446</v>
      </c>
    </row>
    <row r="976" spans="1:2" x14ac:dyDescent="0.25">
      <c r="A976" s="62">
        <v>13111063</v>
      </c>
      <c r="B976" s="63" t="s">
        <v>11684</v>
      </c>
    </row>
    <row r="977" spans="1:2" x14ac:dyDescent="0.25">
      <c r="A977" s="62">
        <v>13111064</v>
      </c>
      <c r="B977" s="63" t="s">
        <v>5424</v>
      </c>
    </row>
    <row r="978" spans="1:2" x14ac:dyDescent="0.25">
      <c r="A978" s="62">
        <v>13111065</v>
      </c>
      <c r="B978" s="63" t="s">
        <v>9471</v>
      </c>
    </row>
    <row r="979" spans="1:2" x14ac:dyDescent="0.25">
      <c r="A979" s="62">
        <v>13111066</v>
      </c>
      <c r="B979" s="63" t="s">
        <v>2298</v>
      </c>
    </row>
    <row r="980" spans="1:2" x14ac:dyDescent="0.25">
      <c r="A980" s="62">
        <v>13111101</v>
      </c>
      <c r="B980" s="63" t="s">
        <v>9116</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10370</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4667</v>
      </c>
    </row>
    <row r="989" spans="1:2" x14ac:dyDescent="0.25">
      <c r="A989" s="62">
        <v>13111207</v>
      </c>
      <c r="B989" s="63" t="s">
        <v>8799</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15495</v>
      </c>
    </row>
    <row r="994" spans="1:2" x14ac:dyDescent="0.25">
      <c r="A994" s="62">
        <v>13111212</v>
      </c>
      <c r="B994" s="63" t="s">
        <v>10268</v>
      </c>
    </row>
    <row r="995" spans="1:2" x14ac:dyDescent="0.25">
      <c r="A995" s="62">
        <v>13111213</v>
      </c>
      <c r="B995" s="63" t="s">
        <v>15256</v>
      </c>
    </row>
    <row r="996" spans="1:2" x14ac:dyDescent="0.25">
      <c r="A996" s="62">
        <v>13111214</v>
      </c>
      <c r="B996" s="63" t="s">
        <v>11140</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4488</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2988</v>
      </c>
    </row>
    <row r="1012" spans="1:2" x14ac:dyDescent="0.25">
      <c r="A1012" s="62">
        <v>14111501</v>
      </c>
      <c r="B1012" s="63" t="s">
        <v>18527</v>
      </c>
    </row>
    <row r="1013" spans="1:2" x14ac:dyDescent="0.25">
      <c r="A1013" s="62">
        <v>14111502</v>
      </c>
      <c r="B1013" s="63" t="s">
        <v>14288</v>
      </c>
    </row>
    <row r="1014" spans="1:2" x14ac:dyDescent="0.25">
      <c r="A1014" s="62">
        <v>14111503</v>
      </c>
      <c r="B1014" s="63" t="s">
        <v>14857</v>
      </c>
    </row>
    <row r="1015" spans="1:2" x14ac:dyDescent="0.25">
      <c r="A1015" s="62">
        <v>14111504</v>
      </c>
      <c r="B1015" s="63" t="s">
        <v>3549</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3893</v>
      </c>
    </row>
    <row r="1021" spans="1:2" x14ac:dyDescent="0.25">
      <c r="A1021" s="62">
        <v>14111510</v>
      </c>
      <c r="B1021" s="63" t="s">
        <v>11291</v>
      </c>
    </row>
    <row r="1022" spans="1:2" x14ac:dyDescent="0.25">
      <c r="A1022" s="62">
        <v>14111511</v>
      </c>
      <c r="B1022" s="63" t="s">
        <v>9434</v>
      </c>
    </row>
    <row r="1023" spans="1:2" x14ac:dyDescent="0.25">
      <c r="A1023" s="62">
        <v>14111512</v>
      </c>
      <c r="B1023" s="63" t="s">
        <v>13197</v>
      </c>
    </row>
    <row r="1024" spans="1:2" x14ac:dyDescent="0.25">
      <c r="A1024" s="62">
        <v>14111513</v>
      </c>
      <c r="B1024" s="63" t="s">
        <v>14717</v>
      </c>
    </row>
    <row r="1025" spans="1:2" x14ac:dyDescent="0.25">
      <c r="A1025" s="62">
        <v>14111514</v>
      </c>
      <c r="B1025" s="63" t="s">
        <v>11351</v>
      </c>
    </row>
    <row r="1026" spans="1:2" x14ac:dyDescent="0.25">
      <c r="A1026" s="62">
        <v>14111515</v>
      </c>
      <c r="B1026" s="63" t="s">
        <v>13909</v>
      </c>
    </row>
    <row r="1027" spans="1:2" x14ac:dyDescent="0.25">
      <c r="A1027" s="62">
        <v>14111516</v>
      </c>
      <c r="B1027" s="63" t="s">
        <v>6177</v>
      </c>
    </row>
    <row r="1028" spans="1:2" x14ac:dyDescent="0.25">
      <c r="A1028" s="62">
        <v>14111518</v>
      </c>
      <c r="B1028" s="63" t="s">
        <v>9216</v>
      </c>
    </row>
    <row r="1029" spans="1:2" x14ac:dyDescent="0.25">
      <c r="A1029" s="62">
        <v>14111519</v>
      </c>
      <c r="B1029" s="63" t="s">
        <v>18470</v>
      </c>
    </row>
    <row r="1030" spans="1:2" x14ac:dyDescent="0.25">
      <c r="A1030" s="62">
        <v>14111520</v>
      </c>
      <c r="B1030" s="63" t="s">
        <v>15266</v>
      </c>
    </row>
    <row r="1031" spans="1:2" x14ac:dyDescent="0.25">
      <c r="A1031" s="62">
        <v>14111523</v>
      </c>
      <c r="B1031" s="63" t="s">
        <v>3350</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10708</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3246</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4358</v>
      </c>
    </row>
    <row r="1048" spans="1:2" x14ac:dyDescent="0.25">
      <c r="A1048" s="62">
        <v>14111605</v>
      </c>
      <c r="B1048" s="63" t="s">
        <v>11366</v>
      </c>
    </row>
    <row r="1049" spans="1:2" x14ac:dyDescent="0.25">
      <c r="A1049" s="62">
        <v>14111606</v>
      </c>
      <c r="B1049" s="63" t="s">
        <v>4098</v>
      </c>
    </row>
    <row r="1050" spans="1:2" x14ac:dyDescent="0.25">
      <c r="A1050" s="62">
        <v>14111607</v>
      </c>
      <c r="B1050" s="63" t="s">
        <v>9996</v>
      </c>
    </row>
    <row r="1051" spans="1:2" x14ac:dyDescent="0.25">
      <c r="A1051" s="62">
        <v>14111608</v>
      </c>
      <c r="B1051" s="63" t="s">
        <v>11865</v>
      </c>
    </row>
    <row r="1052" spans="1:2" x14ac:dyDescent="0.25">
      <c r="A1052" s="62">
        <v>14111609</v>
      </c>
      <c r="B1052" s="63" t="s">
        <v>10929</v>
      </c>
    </row>
    <row r="1053" spans="1:2" x14ac:dyDescent="0.25">
      <c r="A1053" s="62">
        <v>14111610</v>
      </c>
      <c r="B1053" s="63" t="s">
        <v>13929</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14122</v>
      </c>
    </row>
    <row r="1065" spans="1:2" x14ac:dyDescent="0.25">
      <c r="A1065" s="62">
        <v>14111801</v>
      </c>
      <c r="B1065" s="63" t="s">
        <v>11533</v>
      </c>
    </row>
    <row r="1066" spans="1:2" x14ac:dyDescent="0.25">
      <c r="A1066" s="62">
        <v>14111802</v>
      </c>
      <c r="B1066" s="63" t="s">
        <v>5548</v>
      </c>
    </row>
    <row r="1067" spans="1:2" x14ac:dyDescent="0.25">
      <c r="A1067" s="62">
        <v>14111803</v>
      </c>
      <c r="B1067" s="63" t="s">
        <v>4056</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10303</v>
      </c>
    </row>
    <row r="1077" spans="1:2" x14ac:dyDescent="0.25">
      <c r="A1077" s="62">
        <v>14111813</v>
      </c>
      <c r="B1077" s="63" t="s">
        <v>10245</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8080</v>
      </c>
    </row>
    <row r="1085" spans="1:2" x14ac:dyDescent="0.25">
      <c r="A1085" s="62">
        <v>14121504</v>
      </c>
      <c r="B1085" s="63" t="s">
        <v>11350</v>
      </c>
    </row>
    <row r="1086" spans="1:2" x14ac:dyDescent="0.25">
      <c r="A1086" s="62">
        <v>14121505</v>
      </c>
      <c r="B1086" s="63" t="s">
        <v>13606</v>
      </c>
    </row>
    <row r="1087" spans="1:2" x14ac:dyDescent="0.25">
      <c r="A1087" s="62">
        <v>14121601</v>
      </c>
      <c r="B1087" s="63" t="s">
        <v>15133</v>
      </c>
    </row>
    <row r="1088" spans="1:2" x14ac:dyDescent="0.25">
      <c r="A1088" s="62">
        <v>14121602</v>
      </c>
      <c r="B1088" s="63" t="s">
        <v>11237</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5069</v>
      </c>
    </row>
    <row r="1093" spans="1:2" x14ac:dyDescent="0.25">
      <c r="A1093" s="62">
        <v>14121702</v>
      </c>
      <c r="B1093" s="63" t="s">
        <v>14016</v>
      </c>
    </row>
    <row r="1094" spans="1:2" x14ac:dyDescent="0.25">
      <c r="A1094" s="62">
        <v>14121801</v>
      </c>
      <c r="B1094" s="63" t="s">
        <v>8132</v>
      </c>
    </row>
    <row r="1095" spans="1:2" x14ac:dyDescent="0.25">
      <c r="A1095" s="62">
        <v>14121802</v>
      </c>
      <c r="B1095" s="63" t="s">
        <v>9178</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3945</v>
      </c>
    </row>
    <row r="1103" spans="1:2" x14ac:dyDescent="0.25">
      <c r="A1103" s="62">
        <v>14121810</v>
      </c>
      <c r="B1103" s="63" t="s">
        <v>3418</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2961</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10206</v>
      </c>
    </row>
    <row r="1115" spans="1:2" x14ac:dyDescent="0.25">
      <c r="A1115" s="62">
        <v>14122105</v>
      </c>
      <c r="B1115" s="63" t="s">
        <v>16643</v>
      </c>
    </row>
    <row r="1116" spans="1:2" x14ac:dyDescent="0.25">
      <c r="A1116" s="62">
        <v>14122106</v>
      </c>
      <c r="B1116" s="63" t="s">
        <v>14077</v>
      </c>
    </row>
    <row r="1117" spans="1:2" x14ac:dyDescent="0.25">
      <c r="A1117" s="62">
        <v>14122201</v>
      </c>
      <c r="B1117" s="63" t="s">
        <v>10291</v>
      </c>
    </row>
    <row r="1118" spans="1:2" x14ac:dyDescent="0.25">
      <c r="A1118" s="62">
        <v>15101502</v>
      </c>
      <c r="B1118" s="63" t="s">
        <v>14299</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9231</v>
      </c>
    </row>
    <row r="1134" spans="1:2" x14ac:dyDescent="0.25">
      <c r="A1134" s="62">
        <v>15101608</v>
      </c>
      <c r="B1134" s="63" t="s">
        <v>14702</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9101</v>
      </c>
    </row>
    <row r="1141" spans="1:2" x14ac:dyDescent="0.25">
      <c r="A1141" s="62">
        <v>15111505</v>
      </c>
      <c r="B1141" s="63" t="s">
        <v>10407</v>
      </c>
    </row>
    <row r="1142" spans="1:2" x14ac:dyDescent="0.25">
      <c r="A1142" s="62">
        <v>15111506</v>
      </c>
      <c r="B1142" s="63" t="s">
        <v>18209</v>
      </c>
    </row>
    <row r="1143" spans="1:2" x14ac:dyDescent="0.25">
      <c r="A1143" s="62">
        <v>15111507</v>
      </c>
      <c r="B1143" s="63" t="s">
        <v>11871</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4650</v>
      </c>
    </row>
    <row r="1148" spans="1:2" x14ac:dyDescent="0.25">
      <c r="A1148" s="62">
        <v>15111702</v>
      </c>
      <c r="B1148" s="63" t="s">
        <v>13131</v>
      </c>
    </row>
    <row r="1149" spans="1:2" x14ac:dyDescent="0.25">
      <c r="A1149" s="62">
        <v>15121501</v>
      </c>
      <c r="B1149" s="63" t="s">
        <v>9044</v>
      </c>
    </row>
    <row r="1150" spans="1:2" x14ac:dyDescent="0.25">
      <c r="A1150" s="62">
        <v>15121502</v>
      </c>
      <c r="B1150" s="63" t="s">
        <v>16076</v>
      </c>
    </row>
    <row r="1151" spans="1:2" x14ac:dyDescent="0.25">
      <c r="A1151" s="62">
        <v>15121503</v>
      </c>
      <c r="B1151" s="63" t="s">
        <v>10863</v>
      </c>
    </row>
    <row r="1152" spans="1:2" x14ac:dyDescent="0.25">
      <c r="A1152" s="62">
        <v>15121504</v>
      </c>
      <c r="B1152" s="63" t="s">
        <v>13460</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2541</v>
      </c>
    </row>
    <row r="1158" spans="1:2" x14ac:dyDescent="0.25">
      <c r="A1158" s="62">
        <v>15121512</v>
      </c>
      <c r="B1158" s="63" t="s">
        <v>18361</v>
      </c>
    </row>
    <row r="1159" spans="1:2" x14ac:dyDescent="0.25">
      <c r="A1159" s="62">
        <v>15121513</v>
      </c>
      <c r="B1159" s="63" t="s">
        <v>16224</v>
      </c>
    </row>
    <row r="1160" spans="1:2" x14ac:dyDescent="0.25">
      <c r="A1160" s="62">
        <v>15121514</v>
      </c>
      <c r="B1160" s="63" t="s">
        <v>4010</v>
      </c>
    </row>
    <row r="1161" spans="1:2" x14ac:dyDescent="0.25">
      <c r="A1161" s="62">
        <v>15121515</v>
      </c>
      <c r="B1161" s="63" t="s">
        <v>16877</v>
      </c>
    </row>
    <row r="1162" spans="1:2" x14ac:dyDescent="0.25">
      <c r="A1162" s="62">
        <v>15121516</v>
      </c>
      <c r="B1162" s="63" t="s">
        <v>11101</v>
      </c>
    </row>
    <row r="1163" spans="1:2" x14ac:dyDescent="0.25">
      <c r="A1163" s="62">
        <v>15121517</v>
      </c>
      <c r="B1163" s="63" t="s">
        <v>13294</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2629</v>
      </c>
    </row>
    <row r="1169" spans="1:2" x14ac:dyDescent="0.25">
      <c r="A1169" s="62">
        <v>15121523</v>
      </c>
      <c r="B1169" s="63" t="s">
        <v>16963</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9300</v>
      </c>
    </row>
    <row r="1182" spans="1:2" x14ac:dyDescent="0.25">
      <c r="A1182" s="62">
        <v>15121903</v>
      </c>
      <c r="B1182" s="63" t="s">
        <v>2544</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11005</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9711</v>
      </c>
    </row>
    <row r="1193" spans="1:2" x14ac:dyDescent="0.25">
      <c r="A1193" s="62">
        <v>20101504</v>
      </c>
      <c r="B1193" s="63" t="s">
        <v>17130</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13249</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2413</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5002</v>
      </c>
    </row>
    <row r="1214" spans="1:2" x14ac:dyDescent="0.25">
      <c r="A1214" s="62">
        <v>20101804</v>
      </c>
      <c r="B1214" s="63" t="s">
        <v>4243</v>
      </c>
    </row>
    <row r="1215" spans="1:2" x14ac:dyDescent="0.25">
      <c r="A1215" s="62">
        <v>20101805</v>
      </c>
      <c r="B1215" s="63" t="s">
        <v>10292</v>
      </c>
    </row>
    <row r="1216" spans="1:2" x14ac:dyDescent="0.25">
      <c r="A1216" s="62">
        <v>20101901</v>
      </c>
      <c r="B1216" s="63" t="s">
        <v>4518</v>
      </c>
    </row>
    <row r="1217" spans="1:2" x14ac:dyDescent="0.25">
      <c r="A1217" s="62">
        <v>20101902</v>
      </c>
      <c r="B1217" s="63" t="s">
        <v>14579</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17032</v>
      </c>
    </row>
    <row r="1222" spans="1:2" x14ac:dyDescent="0.25">
      <c r="A1222" s="62">
        <v>20102004</v>
      </c>
      <c r="B1222" s="63" t="s">
        <v>18152</v>
      </c>
    </row>
    <row r="1223" spans="1:2" x14ac:dyDescent="0.25">
      <c r="A1223" s="62">
        <v>20102005</v>
      </c>
      <c r="B1223" s="63" t="s">
        <v>9620</v>
      </c>
    </row>
    <row r="1224" spans="1:2" x14ac:dyDescent="0.25">
      <c r="A1224" s="62">
        <v>20102006</v>
      </c>
      <c r="B1224" s="63" t="s">
        <v>17982</v>
      </c>
    </row>
    <row r="1225" spans="1:2" x14ac:dyDescent="0.25">
      <c r="A1225" s="62">
        <v>20102007</v>
      </c>
      <c r="B1225" s="63" t="s">
        <v>3180</v>
      </c>
    </row>
    <row r="1226" spans="1:2" x14ac:dyDescent="0.25">
      <c r="A1226" s="62">
        <v>20102008</v>
      </c>
      <c r="B1226" s="63" t="s">
        <v>10274</v>
      </c>
    </row>
    <row r="1227" spans="1:2" x14ac:dyDescent="0.25">
      <c r="A1227" s="62">
        <v>20102101</v>
      </c>
      <c r="B1227" s="63" t="s">
        <v>15815</v>
      </c>
    </row>
    <row r="1228" spans="1:2" x14ac:dyDescent="0.25">
      <c r="A1228" s="62">
        <v>20102102</v>
      </c>
      <c r="B1228" s="63" t="s">
        <v>11953</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12980</v>
      </c>
    </row>
    <row r="1233" spans="1:2" x14ac:dyDescent="0.25">
      <c r="A1233" s="62">
        <v>20102203</v>
      </c>
      <c r="B1233" s="63" t="s">
        <v>9938</v>
      </c>
    </row>
    <row r="1234" spans="1:2" x14ac:dyDescent="0.25">
      <c r="A1234" s="62">
        <v>20102301</v>
      </c>
      <c r="B1234" s="63" t="s">
        <v>16759</v>
      </c>
    </row>
    <row r="1235" spans="1:2" x14ac:dyDescent="0.25">
      <c r="A1235" s="62">
        <v>20102302</v>
      </c>
      <c r="B1235" s="63" t="s">
        <v>9352</v>
      </c>
    </row>
    <row r="1236" spans="1:2" x14ac:dyDescent="0.25">
      <c r="A1236" s="62">
        <v>20102303</v>
      </c>
      <c r="B1236" s="63" t="s">
        <v>9787</v>
      </c>
    </row>
    <row r="1237" spans="1:2" x14ac:dyDescent="0.25">
      <c r="A1237" s="62">
        <v>20102304</v>
      </c>
      <c r="B1237" s="63" t="s">
        <v>14580</v>
      </c>
    </row>
    <row r="1238" spans="1:2" x14ac:dyDescent="0.25">
      <c r="A1238" s="62">
        <v>20102305</v>
      </c>
      <c r="B1238" s="63" t="s">
        <v>7219</v>
      </c>
    </row>
    <row r="1239" spans="1:2" x14ac:dyDescent="0.25">
      <c r="A1239" s="62">
        <v>20102306</v>
      </c>
      <c r="B1239" s="63" t="s">
        <v>18010</v>
      </c>
    </row>
    <row r="1240" spans="1:2" x14ac:dyDescent="0.25">
      <c r="A1240" s="62">
        <v>20102307</v>
      </c>
      <c r="B1240" s="63" t="s">
        <v>16374</v>
      </c>
    </row>
    <row r="1241" spans="1:2" x14ac:dyDescent="0.25">
      <c r="A1241" s="62">
        <v>20111504</v>
      </c>
      <c r="B1241" s="63" t="s">
        <v>5662</v>
      </c>
    </row>
    <row r="1242" spans="1:2" x14ac:dyDescent="0.25">
      <c r="A1242" s="62">
        <v>20111505</v>
      </c>
      <c r="B1242" s="63" t="s">
        <v>8083</v>
      </c>
    </row>
    <row r="1243" spans="1:2" x14ac:dyDescent="0.25">
      <c r="A1243" s="62">
        <v>20111601</v>
      </c>
      <c r="B1243" s="63" t="s">
        <v>18193</v>
      </c>
    </row>
    <row r="1244" spans="1:2" x14ac:dyDescent="0.25">
      <c r="A1244" s="62">
        <v>20111602</v>
      </c>
      <c r="B1244" s="63" t="s">
        <v>5844</v>
      </c>
    </row>
    <row r="1245" spans="1:2" x14ac:dyDescent="0.25">
      <c r="A1245" s="62">
        <v>20111603</v>
      </c>
      <c r="B1245" s="63" t="s">
        <v>8841</v>
      </c>
    </row>
    <row r="1246" spans="1:2" x14ac:dyDescent="0.25">
      <c r="A1246" s="62">
        <v>20111604</v>
      </c>
      <c r="B1246" s="63" t="s">
        <v>9295</v>
      </c>
    </row>
    <row r="1247" spans="1:2" x14ac:dyDescent="0.25">
      <c r="A1247" s="62">
        <v>20111606</v>
      </c>
      <c r="B1247" s="63" t="s">
        <v>16984</v>
      </c>
    </row>
    <row r="1248" spans="1:2" x14ac:dyDescent="0.25">
      <c r="A1248" s="62">
        <v>20111607</v>
      </c>
      <c r="B1248" s="63" t="s">
        <v>18392</v>
      </c>
    </row>
    <row r="1249" spans="1:2" x14ac:dyDescent="0.25">
      <c r="A1249" s="62">
        <v>20111608</v>
      </c>
      <c r="B1249" s="63" t="s">
        <v>11017</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2756</v>
      </c>
    </row>
    <row r="1256" spans="1:2" x14ac:dyDescent="0.25">
      <c r="A1256" s="62">
        <v>20111615</v>
      </c>
      <c r="B1256" s="63" t="s">
        <v>12328</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3768</v>
      </c>
    </row>
    <row r="1264" spans="1:2" x14ac:dyDescent="0.25">
      <c r="A1264" s="62">
        <v>20111704</v>
      </c>
      <c r="B1264" s="63" t="s">
        <v>13981</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5054</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11457</v>
      </c>
    </row>
    <row r="1279" spans="1:2" x14ac:dyDescent="0.25">
      <c r="A1279" s="62">
        <v>20121010</v>
      </c>
      <c r="B1279" s="63" t="s">
        <v>5108</v>
      </c>
    </row>
    <row r="1280" spans="1:2" x14ac:dyDescent="0.25">
      <c r="A1280" s="62">
        <v>20121011</v>
      </c>
      <c r="B1280" s="63" t="s">
        <v>8475</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13983</v>
      </c>
    </row>
    <row r="1286" spans="1:2" x14ac:dyDescent="0.25">
      <c r="A1286" s="62">
        <v>20121101</v>
      </c>
      <c r="B1286" s="63" t="s">
        <v>9705</v>
      </c>
    </row>
    <row r="1287" spans="1:2" x14ac:dyDescent="0.25">
      <c r="A1287" s="62">
        <v>20121102</v>
      </c>
      <c r="B1287" s="63" t="s">
        <v>13332</v>
      </c>
    </row>
    <row r="1288" spans="1:2" x14ac:dyDescent="0.25">
      <c r="A1288" s="62">
        <v>20121103</v>
      </c>
      <c r="B1288" s="63" t="s">
        <v>2948</v>
      </c>
    </row>
    <row r="1289" spans="1:2" x14ac:dyDescent="0.25">
      <c r="A1289" s="62">
        <v>20121104</v>
      </c>
      <c r="B1289" s="63" t="s">
        <v>9967</v>
      </c>
    </row>
    <row r="1290" spans="1:2" x14ac:dyDescent="0.25">
      <c r="A1290" s="62">
        <v>20121105</v>
      </c>
      <c r="B1290" s="63" t="s">
        <v>11709</v>
      </c>
    </row>
    <row r="1291" spans="1:2" x14ac:dyDescent="0.25">
      <c r="A1291" s="62">
        <v>20121106</v>
      </c>
      <c r="B1291" s="63" t="s">
        <v>16622</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16557</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11242</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3658</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10333</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7412</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11263</v>
      </c>
    </row>
    <row r="1332" spans="1:2" x14ac:dyDescent="0.25">
      <c r="A1332" s="62">
        <v>20121315</v>
      </c>
      <c r="B1332" s="63" t="s">
        <v>14460</v>
      </c>
    </row>
    <row r="1333" spans="1:2" x14ac:dyDescent="0.25">
      <c r="A1333" s="62">
        <v>20121316</v>
      </c>
      <c r="B1333" s="63" t="s">
        <v>10215</v>
      </c>
    </row>
    <row r="1334" spans="1:2" x14ac:dyDescent="0.25">
      <c r="A1334" s="62">
        <v>20121317</v>
      </c>
      <c r="B1334" s="63" t="s">
        <v>135</v>
      </c>
    </row>
    <row r="1335" spans="1:2" x14ac:dyDescent="0.25">
      <c r="A1335" s="62">
        <v>20121318</v>
      </c>
      <c r="B1335" s="63" t="s">
        <v>12412</v>
      </c>
    </row>
    <row r="1336" spans="1:2" x14ac:dyDescent="0.25">
      <c r="A1336" s="62">
        <v>20121319</v>
      </c>
      <c r="B1336" s="63" t="s">
        <v>2919</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2897</v>
      </c>
    </row>
    <row r="1341" spans="1:2" x14ac:dyDescent="0.25">
      <c r="A1341" s="62">
        <v>20121401</v>
      </c>
      <c r="B1341" s="63" t="s">
        <v>8919</v>
      </c>
    </row>
    <row r="1342" spans="1:2" x14ac:dyDescent="0.25">
      <c r="A1342" s="62">
        <v>20121402</v>
      </c>
      <c r="B1342" s="63" t="s">
        <v>17641</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2491</v>
      </c>
    </row>
    <row r="1351" spans="1:2" x14ac:dyDescent="0.25">
      <c r="A1351" s="62">
        <v>20121411</v>
      </c>
      <c r="B1351" s="63" t="s">
        <v>15886</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18282</v>
      </c>
    </row>
    <row r="1359" spans="1:2" x14ac:dyDescent="0.25">
      <c r="A1359" s="62">
        <v>20121419</v>
      </c>
      <c r="B1359" s="63" t="s">
        <v>5722</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3616</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9867</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4837</v>
      </c>
    </row>
    <row r="1388" spans="1:2" x14ac:dyDescent="0.25">
      <c r="A1388" s="62">
        <v>20121603</v>
      </c>
      <c r="B1388" s="63" t="s">
        <v>14495</v>
      </c>
    </row>
    <row r="1389" spans="1:2" x14ac:dyDescent="0.25">
      <c r="A1389" s="62">
        <v>20121604</v>
      </c>
      <c r="B1389" s="63" t="s">
        <v>7573</v>
      </c>
    </row>
    <row r="1390" spans="1:2" x14ac:dyDescent="0.25">
      <c r="A1390" s="62">
        <v>20121605</v>
      </c>
      <c r="B1390" s="63" t="s">
        <v>18556</v>
      </c>
    </row>
    <row r="1391" spans="1:2" x14ac:dyDescent="0.25">
      <c r="A1391" s="62">
        <v>20121606</v>
      </c>
      <c r="B1391" s="63" t="s">
        <v>3172</v>
      </c>
    </row>
    <row r="1392" spans="1:2" x14ac:dyDescent="0.25">
      <c r="A1392" s="62">
        <v>20121607</v>
      </c>
      <c r="B1392" s="63" t="s">
        <v>13087</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4500</v>
      </c>
    </row>
    <row r="1398" spans="1:2" x14ac:dyDescent="0.25">
      <c r="A1398" s="62">
        <v>20121706</v>
      </c>
      <c r="B1398" s="63" t="s">
        <v>13819</v>
      </c>
    </row>
    <row r="1399" spans="1:2" x14ac:dyDescent="0.25">
      <c r="A1399" s="62">
        <v>20121707</v>
      </c>
      <c r="B1399" s="63" t="s">
        <v>5079</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5915</v>
      </c>
    </row>
    <row r="1408" spans="1:2" x14ac:dyDescent="0.25">
      <c r="A1408" s="62">
        <v>20121903</v>
      </c>
      <c r="B1408" s="63" t="s">
        <v>8926</v>
      </c>
    </row>
    <row r="1409" spans="1:2" x14ac:dyDescent="0.25">
      <c r="A1409" s="62">
        <v>20121904</v>
      </c>
      <c r="B1409" s="63" t="s">
        <v>1896</v>
      </c>
    </row>
    <row r="1410" spans="1:2" x14ac:dyDescent="0.25">
      <c r="A1410" s="62">
        <v>20121905</v>
      </c>
      <c r="B1410" s="63" t="s">
        <v>7836</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3193</v>
      </c>
    </row>
    <row r="1425" spans="1:2" x14ac:dyDescent="0.25">
      <c r="A1425" s="62">
        <v>20122006</v>
      </c>
      <c r="B1425" s="63" t="s">
        <v>1852</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13817</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2169</v>
      </c>
    </row>
    <row r="1442" spans="1:2" x14ac:dyDescent="0.25">
      <c r="A1442" s="62">
        <v>20122202</v>
      </c>
      <c r="B1442" s="63" t="s">
        <v>5923</v>
      </c>
    </row>
    <row r="1443" spans="1:2" x14ac:dyDescent="0.25">
      <c r="A1443" s="62">
        <v>20122203</v>
      </c>
      <c r="B1443" s="63" t="s">
        <v>16699</v>
      </c>
    </row>
    <row r="1444" spans="1:2" x14ac:dyDescent="0.25">
      <c r="A1444" s="62">
        <v>20122204</v>
      </c>
      <c r="B1444" s="63" t="s">
        <v>17081</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12558</v>
      </c>
    </row>
    <row r="1449" spans="1:2" x14ac:dyDescent="0.25">
      <c r="A1449" s="62">
        <v>20122209</v>
      </c>
      <c r="B1449" s="63" t="s">
        <v>3675</v>
      </c>
    </row>
    <row r="1450" spans="1:2" x14ac:dyDescent="0.25">
      <c r="A1450" s="62">
        <v>20122210</v>
      </c>
      <c r="B1450" s="63" t="s">
        <v>13586</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8665</v>
      </c>
    </row>
    <row r="1457" spans="1:2" x14ac:dyDescent="0.25">
      <c r="A1457" s="62">
        <v>20122301</v>
      </c>
      <c r="B1457" s="63" t="s">
        <v>10796</v>
      </c>
    </row>
    <row r="1458" spans="1:2" x14ac:dyDescent="0.25">
      <c r="A1458" s="62">
        <v>20122302</v>
      </c>
      <c r="B1458" s="63" t="s">
        <v>18340</v>
      </c>
    </row>
    <row r="1459" spans="1:2" x14ac:dyDescent="0.25">
      <c r="A1459" s="62">
        <v>20122303</v>
      </c>
      <c r="B1459" s="63" t="s">
        <v>13515</v>
      </c>
    </row>
    <row r="1460" spans="1:2" x14ac:dyDescent="0.25">
      <c r="A1460" s="62">
        <v>20122304</v>
      </c>
      <c r="B1460" s="63" t="s">
        <v>4619</v>
      </c>
    </row>
    <row r="1461" spans="1:2" x14ac:dyDescent="0.25">
      <c r="A1461" s="62">
        <v>20122305</v>
      </c>
      <c r="B1461" s="63" t="s">
        <v>17087</v>
      </c>
    </row>
    <row r="1462" spans="1:2" x14ac:dyDescent="0.25">
      <c r="A1462" s="62">
        <v>20122306</v>
      </c>
      <c r="B1462" s="63" t="s">
        <v>4173</v>
      </c>
    </row>
    <row r="1463" spans="1:2" x14ac:dyDescent="0.25">
      <c r="A1463" s="62">
        <v>20122307</v>
      </c>
      <c r="B1463" s="63" t="s">
        <v>4917</v>
      </c>
    </row>
    <row r="1464" spans="1:2" x14ac:dyDescent="0.25">
      <c r="A1464" s="62">
        <v>20122308</v>
      </c>
      <c r="B1464" s="63" t="s">
        <v>7674</v>
      </c>
    </row>
    <row r="1465" spans="1:2" x14ac:dyDescent="0.25">
      <c r="A1465" s="62">
        <v>20122309</v>
      </c>
      <c r="B1465" s="63" t="s">
        <v>3147</v>
      </c>
    </row>
    <row r="1466" spans="1:2" x14ac:dyDescent="0.25">
      <c r="A1466" s="62">
        <v>20122310</v>
      </c>
      <c r="B1466" s="63" t="s">
        <v>15390</v>
      </c>
    </row>
    <row r="1467" spans="1:2" x14ac:dyDescent="0.25">
      <c r="A1467" s="62">
        <v>20122311</v>
      </c>
      <c r="B1467" s="63" t="s">
        <v>5361</v>
      </c>
    </row>
    <row r="1468" spans="1:2" x14ac:dyDescent="0.25">
      <c r="A1468" s="62">
        <v>20122312</v>
      </c>
      <c r="B1468" s="63" t="s">
        <v>1919</v>
      </c>
    </row>
    <row r="1469" spans="1:2" x14ac:dyDescent="0.25">
      <c r="A1469" s="62">
        <v>20122313</v>
      </c>
      <c r="B1469" s="63" t="s">
        <v>4893</v>
      </c>
    </row>
    <row r="1470" spans="1:2" x14ac:dyDescent="0.25">
      <c r="A1470" s="62">
        <v>20122314</v>
      </c>
      <c r="B1470" s="63" t="s">
        <v>14560</v>
      </c>
    </row>
    <row r="1471" spans="1:2" x14ac:dyDescent="0.25">
      <c r="A1471" s="62">
        <v>20122315</v>
      </c>
      <c r="B1471" s="63" t="s">
        <v>9693</v>
      </c>
    </row>
    <row r="1472" spans="1:2" x14ac:dyDescent="0.25">
      <c r="A1472" s="62">
        <v>20122316</v>
      </c>
      <c r="B1472" s="63" t="s">
        <v>5599</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2999</v>
      </c>
    </row>
    <row r="1478" spans="1:2" x14ac:dyDescent="0.25">
      <c r="A1478" s="62">
        <v>20122322</v>
      </c>
      <c r="B1478" s="63" t="s">
        <v>3337</v>
      </c>
    </row>
    <row r="1479" spans="1:2" x14ac:dyDescent="0.25">
      <c r="A1479" s="62">
        <v>20122323</v>
      </c>
      <c r="B1479" s="63" t="s">
        <v>10202</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11091</v>
      </c>
    </row>
    <row r="1489" spans="1:2" x14ac:dyDescent="0.25">
      <c r="A1489" s="62">
        <v>20122333</v>
      </c>
      <c r="B1489" s="63" t="s">
        <v>16465</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2433</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9029</v>
      </c>
    </row>
    <row r="1498" spans="1:2" x14ac:dyDescent="0.25">
      <c r="A1498" s="62">
        <v>20122343</v>
      </c>
      <c r="B1498" s="63" t="s">
        <v>12257</v>
      </c>
    </row>
    <row r="1499" spans="1:2" x14ac:dyDescent="0.25">
      <c r="A1499" s="62">
        <v>20122344</v>
      </c>
      <c r="B1499" s="63" t="s">
        <v>5602</v>
      </c>
    </row>
    <row r="1500" spans="1:2" x14ac:dyDescent="0.25">
      <c r="A1500" s="62">
        <v>20122345</v>
      </c>
      <c r="B1500" s="63" t="s">
        <v>15573</v>
      </c>
    </row>
    <row r="1501" spans="1:2" x14ac:dyDescent="0.25">
      <c r="A1501" s="62">
        <v>20122346</v>
      </c>
      <c r="B1501" s="63" t="s">
        <v>11861</v>
      </c>
    </row>
    <row r="1502" spans="1:2" x14ac:dyDescent="0.25">
      <c r="A1502" s="62">
        <v>20122347</v>
      </c>
      <c r="B1502" s="63" t="s">
        <v>4723</v>
      </c>
    </row>
    <row r="1503" spans="1:2" x14ac:dyDescent="0.25">
      <c r="A1503" s="62">
        <v>20122348</v>
      </c>
      <c r="B1503" s="63" t="s">
        <v>1759</v>
      </c>
    </row>
    <row r="1504" spans="1:2" x14ac:dyDescent="0.25">
      <c r="A1504" s="62">
        <v>20122349</v>
      </c>
      <c r="B1504" s="63" t="s">
        <v>7247</v>
      </c>
    </row>
    <row r="1505" spans="1:2" x14ac:dyDescent="0.25">
      <c r="A1505" s="62">
        <v>20122350</v>
      </c>
      <c r="B1505" s="63" t="s">
        <v>4317</v>
      </c>
    </row>
    <row r="1506" spans="1:2" x14ac:dyDescent="0.25">
      <c r="A1506" s="62">
        <v>20122351</v>
      </c>
      <c r="B1506" s="63" t="s">
        <v>17332</v>
      </c>
    </row>
    <row r="1507" spans="1:2" x14ac:dyDescent="0.25">
      <c r="A1507" s="62">
        <v>20122352</v>
      </c>
      <c r="B1507" s="63" t="s">
        <v>7777</v>
      </c>
    </row>
    <row r="1508" spans="1:2" x14ac:dyDescent="0.25">
      <c r="A1508" s="62">
        <v>20122353</v>
      </c>
      <c r="B1508" s="63" t="s">
        <v>4395</v>
      </c>
    </row>
    <row r="1509" spans="1:2" x14ac:dyDescent="0.25">
      <c r="A1509" s="62">
        <v>20122354</v>
      </c>
      <c r="B1509" s="63" t="s">
        <v>10542</v>
      </c>
    </row>
    <row r="1510" spans="1:2" x14ac:dyDescent="0.25">
      <c r="A1510" s="62">
        <v>20122356</v>
      </c>
      <c r="B1510" s="63" t="s">
        <v>9767</v>
      </c>
    </row>
    <row r="1511" spans="1:2" x14ac:dyDescent="0.25">
      <c r="A1511" s="62">
        <v>20122357</v>
      </c>
      <c r="B1511" s="63" t="s">
        <v>6045</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15209</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3915</v>
      </c>
    </row>
    <row r="1525" spans="1:2" x14ac:dyDescent="0.25">
      <c r="A1525" s="62">
        <v>20122504</v>
      </c>
      <c r="B1525" s="63" t="s">
        <v>7184</v>
      </c>
    </row>
    <row r="1526" spans="1:2" x14ac:dyDescent="0.25">
      <c r="A1526" s="62">
        <v>20122505</v>
      </c>
      <c r="B1526" s="63" t="s">
        <v>10454</v>
      </c>
    </row>
    <row r="1527" spans="1:2" x14ac:dyDescent="0.25">
      <c r="A1527" s="62">
        <v>20122506</v>
      </c>
      <c r="B1527" s="63" t="s">
        <v>4068</v>
      </c>
    </row>
    <row r="1528" spans="1:2" x14ac:dyDescent="0.25">
      <c r="A1528" s="62">
        <v>20122507</v>
      </c>
      <c r="B1528" s="63" t="s">
        <v>14170</v>
      </c>
    </row>
    <row r="1529" spans="1:2" x14ac:dyDescent="0.25">
      <c r="A1529" s="62">
        <v>20122508</v>
      </c>
      <c r="B1529" s="63" t="s">
        <v>6198</v>
      </c>
    </row>
    <row r="1530" spans="1:2" x14ac:dyDescent="0.25">
      <c r="A1530" s="62">
        <v>20122509</v>
      </c>
      <c r="B1530" s="63" t="s">
        <v>6915</v>
      </c>
    </row>
    <row r="1531" spans="1:2" x14ac:dyDescent="0.25">
      <c r="A1531" s="62">
        <v>20122510</v>
      </c>
      <c r="B1531" s="63" t="s">
        <v>14760</v>
      </c>
    </row>
    <row r="1532" spans="1:2" x14ac:dyDescent="0.25">
      <c r="A1532" s="62">
        <v>20122511</v>
      </c>
      <c r="B1532" s="63" t="s">
        <v>3354</v>
      </c>
    </row>
    <row r="1533" spans="1:2" x14ac:dyDescent="0.25">
      <c r="A1533" s="62">
        <v>20122512</v>
      </c>
      <c r="B1533" s="63" t="s">
        <v>6295</v>
      </c>
    </row>
    <row r="1534" spans="1:2" x14ac:dyDescent="0.25">
      <c r="A1534" s="62">
        <v>20122513</v>
      </c>
      <c r="B1534" s="63" t="s">
        <v>4699</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5272</v>
      </c>
    </row>
    <row r="1545" spans="1:2" x14ac:dyDescent="0.25">
      <c r="A1545" s="62">
        <v>20122609</v>
      </c>
      <c r="B1545" s="63" t="s">
        <v>2039</v>
      </c>
    </row>
    <row r="1546" spans="1:2" x14ac:dyDescent="0.25">
      <c r="A1546" s="62">
        <v>20122610</v>
      </c>
      <c r="B1546" s="63" t="s">
        <v>10147</v>
      </c>
    </row>
    <row r="1547" spans="1:2" x14ac:dyDescent="0.25">
      <c r="A1547" s="62">
        <v>20122611</v>
      </c>
      <c r="B1547" s="63" t="s">
        <v>8341</v>
      </c>
    </row>
    <row r="1548" spans="1:2" x14ac:dyDescent="0.25">
      <c r="A1548" s="62">
        <v>20122612</v>
      </c>
      <c r="B1548" s="63" t="s">
        <v>1710</v>
      </c>
    </row>
    <row r="1549" spans="1:2" x14ac:dyDescent="0.25">
      <c r="A1549" s="62">
        <v>20122613</v>
      </c>
      <c r="B1549" s="63" t="s">
        <v>3897</v>
      </c>
    </row>
    <row r="1550" spans="1:2" x14ac:dyDescent="0.25">
      <c r="A1550" s="62">
        <v>20122614</v>
      </c>
      <c r="B1550" s="63" t="s">
        <v>8630</v>
      </c>
    </row>
    <row r="1551" spans="1:2" x14ac:dyDescent="0.25">
      <c r="A1551" s="62">
        <v>20122615</v>
      </c>
      <c r="B1551" s="63" t="s">
        <v>18475</v>
      </c>
    </row>
    <row r="1552" spans="1:2" x14ac:dyDescent="0.25">
      <c r="A1552" s="62">
        <v>20122616</v>
      </c>
      <c r="B1552" s="63" t="s">
        <v>11181</v>
      </c>
    </row>
    <row r="1553" spans="1:2" x14ac:dyDescent="0.25">
      <c r="A1553" s="62">
        <v>20122617</v>
      </c>
      <c r="B1553" s="63" t="s">
        <v>5473</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13199</v>
      </c>
    </row>
    <row r="1568" spans="1:2" x14ac:dyDescent="0.25">
      <c r="A1568" s="62">
        <v>20122709</v>
      </c>
      <c r="B1568" s="63" t="s">
        <v>10331</v>
      </c>
    </row>
    <row r="1569" spans="1:2" x14ac:dyDescent="0.25">
      <c r="A1569" s="62">
        <v>20122801</v>
      </c>
      <c r="B1569" s="63" t="s">
        <v>11204</v>
      </c>
    </row>
    <row r="1570" spans="1:2" x14ac:dyDescent="0.25">
      <c r="A1570" s="62">
        <v>20122802</v>
      </c>
      <c r="B1570" s="63" t="s">
        <v>17191</v>
      </c>
    </row>
    <row r="1571" spans="1:2" x14ac:dyDescent="0.25">
      <c r="A1571" s="62">
        <v>20122803</v>
      </c>
      <c r="B1571" s="63" t="s">
        <v>2834</v>
      </c>
    </row>
    <row r="1572" spans="1:2" x14ac:dyDescent="0.25">
      <c r="A1572" s="62">
        <v>20122804</v>
      </c>
      <c r="B1572" s="63" t="s">
        <v>1136</v>
      </c>
    </row>
    <row r="1573" spans="1:2" x14ac:dyDescent="0.25">
      <c r="A1573" s="62">
        <v>20122806</v>
      </c>
      <c r="B1573" s="63" t="s">
        <v>6011</v>
      </c>
    </row>
    <row r="1574" spans="1:2" x14ac:dyDescent="0.25">
      <c r="A1574" s="62">
        <v>20122807</v>
      </c>
      <c r="B1574" s="63" t="s">
        <v>2857</v>
      </c>
    </row>
    <row r="1575" spans="1:2" x14ac:dyDescent="0.25">
      <c r="A1575" s="62">
        <v>20122808</v>
      </c>
      <c r="B1575" s="63" t="s">
        <v>18061</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11469</v>
      </c>
    </row>
    <row r="1580" spans="1:2" x14ac:dyDescent="0.25">
      <c r="A1580" s="62">
        <v>20122813</v>
      </c>
      <c r="B1580" s="63" t="s">
        <v>5986</v>
      </c>
    </row>
    <row r="1581" spans="1:2" x14ac:dyDescent="0.25">
      <c r="A1581" s="62">
        <v>20122814</v>
      </c>
      <c r="B1581" s="63" t="s">
        <v>11062</v>
      </c>
    </row>
    <row r="1582" spans="1:2" x14ac:dyDescent="0.25">
      <c r="A1582" s="62">
        <v>20122815</v>
      </c>
      <c r="B1582" s="63" t="s">
        <v>16576</v>
      </c>
    </row>
    <row r="1583" spans="1:2" x14ac:dyDescent="0.25">
      <c r="A1583" s="62">
        <v>20122816</v>
      </c>
      <c r="B1583" s="63" t="s">
        <v>15862</v>
      </c>
    </row>
    <row r="1584" spans="1:2" x14ac:dyDescent="0.25">
      <c r="A1584" s="62">
        <v>20122817</v>
      </c>
      <c r="B1584" s="63" t="s">
        <v>9193</v>
      </c>
    </row>
    <row r="1585" spans="1:2" x14ac:dyDescent="0.25">
      <c r="A1585" s="62">
        <v>20122818</v>
      </c>
      <c r="B1585" s="63" t="s">
        <v>4300</v>
      </c>
    </row>
    <row r="1586" spans="1:2" x14ac:dyDescent="0.25">
      <c r="A1586" s="62">
        <v>20122819</v>
      </c>
      <c r="B1586" s="63" t="s">
        <v>1403</v>
      </c>
    </row>
    <row r="1587" spans="1:2" x14ac:dyDescent="0.25">
      <c r="A1587" s="62">
        <v>20122820</v>
      </c>
      <c r="B1587" s="63" t="s">
        <v>16953</v>
      </c>
    </row>
    <row r="1588" spans="1:2" x14ac:dyDescent="0.25">
      <c r="A1588" s="62">
        <v>20122821</v>
      </c>
      <c r="B1588" s="63" t="s">
        <v>10485</v>
      </c>
    </row>
    <row r="1589" spans="1:2" x14ac:dyDescent="0.25">
      <c r="A1589" s="62">
        <v>20122822</v>
      </c>
      <c r="B1589" s="63" t="s">
        <v>3533</v>
      </c>
    </row>
    <row r="1590" spans="1:2" x14ac:dyDescent="0.25">
      <c r="A1590" s="62">
        <v>20122823</v>
      </c>
      <c r="B1590" s="63" t="s">
        <v>16943</v>
      </c>
    </row>
    <row r="1591" spans="1:2" x14ac:dyDescent="0.25">
      <c r="A1591" s="62">
        <v>20122824</v>
      </c>
      <c r="B1591" s="63" t="s">
        <v>4021</v>
      </c>
    </row>
    <row r="1592" spans="1:2" x14ac:dyDescent="0.25">
      <c r="A1592" s="62">
        <v>20122825</v>
      </c>
      <c r="B1592" s="63" t="s">
        <v>15738</v>
      </c>
    </row>
    <row r="1593" spans="1:2" x14ac:dyDescent="0.25">
      <c r="A1593" s="62">
        <v>20122826</v>
      </c>
      <c r="B1593" s="63" t="s">
        <v>2796</v>
      </c>
    </row>
    <row r="1594" spans="1:2" x14ac:dyDescent="0.25">
      <c r="A1594" s="62">
        <v>20122827</v>
      </c>
      <c r="B1594" s="63" t="s">
        <v>18120</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11832</v>
      </c>
    </row>
    <row r="1610" spans="1:2" x14ac:dyDescent="0.25">
      <c r="A1610" s="62">
        <v>20122843</v>
      </c>
      <c r="B1610" s="63" t="s">
        <v>5912</v>
      </c>
    </row>
    <row r="1611" spans="1:2" x14ac:dyDescent="0.25">
      <c r="A1611" s="62">
        <v>20122901</v>
      </c>
      <c r="B1611" s="63" t="s">
        <v>4438</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13792</v>
      </c>
    </row>
    <row r="1618" spans="1:2" x14ac:dyDescent="0.25">
      <c r="A1618" s="62">
        <v>20131002</v>
      </c>
      <c r="B1618" s="63" t="s">
        <v>18712</v>
      </c>
    </row>
    <row r="1619" spans="1:2" x14ac:dyDescent="0.25">
      <c r="A1619" s="62">
        <v>20131003</v>
      </c>
      <c r="B1619" s="63" t="s">
        <v>17751</v>
      </c>
    </row>
    <row r="1620" spans="1:2" x14ac:dyDescent="0.25">
      <c r="A1620" s="62">
        <v>20131004</v>
      </c>
      <c r="B1620" s="63" t="s">
        <v>11538</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11630</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13038</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4553</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10622</v>
      </c>
    </row>
    <row r="1649" spans="1:2" x14ac:dyDescent="0.25">
      <c r="A1649" s="62">
        <v>20141007</v>
      </c>
      <c r="B1649" s="63" t="s">
        <v>6221</v>
      </c>
    </row>
    <row r="1650" spans="1:2" x14ac:dyDescent="0.25">
      <c r="A1650" s="62">
        <v>20141008</v>
      </c>
      <c r="B1650" s="63" t="s">
        <v>11238</v>
      </c>
    </row>
    <row r="1651" spans="1:2" x14ac:dyDescent="0.25">
      <c r="A1651" s="62">
        <v>20141011</v>
      </c>
      <c r="B1651" s="63" t="s">
        <v>10432</v>
      </c>
    </row>
    <row r="1652" spans="1:2" x14ac:dyDescent="0.25">
      <c r="A1652" s="62">
        <v>20141012</v>
      </c>
      <c r="B1652" s="63" t="s">
        <v>12402</v>
      </c>
    </row>
    <row r="1653" spans="1:2" x14ac:dyDescent="0.25">
      <c r="A1653" s="62">
        <v>20141013</v>
      </c>
      <c r="B1653" s="63" t="s">
        <v>14874</v>
      </c>
    </row>
    <row r="1654" spans="1:2" x14ac:dyDescent="0.25">
      <c r="A1654" s="62">
        <v>20141014</v>
      </c>
      <c r="B1654" s="63" t="s">
        <v>2911</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18620</v>
      </c>
    </row>
    <row r="1661" spans="1:2" x14ac:dyDescent="0.25">
      <c r="A1661" s="62">
        <v>20141601</v>
      </c>
      <c r="B1661" s="63" t="s">
        <v>10352</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8991</v>
      </c>
    </row>
    <row r="1668" spans="1:2" x14ac:dyDescent="0.25">
      <c r="A1668" s="62">
        <v>20141901</v>
      </c>
      <c r="B1668" s="63" t="s">
        <v>8210</v>
      </c>
    </row>
    <row r="1669" spans="1:2" x14ac:dyDescent="0.25">
      <c r="A1669" s="62">
        <v>20142001</v>
      </c>
      <c r="B1669" s="63" t="s">
        <v>5636</v>
      </c>
    </row>
    <row r="1670" spans="1:2" x14ac:dyDescent="0.25">
      <c r="A1670" s="62">
        <v>20142101</v>
      </c>
      <c r="B1670" s="63" t="s">
        <v>16543</v>
      </c>
    </row>
    <row r="1671" spans="1:2" x14ac:dyDescent="0.25">
      <c r="A1671" s="62">
        <v>20142201</v>
      </c>
      <c r="B1671" s="63" t="s">
        <v>11136</v>
      </c>
    </row>
    <row r="1672" spans="1:2" x14ac:dyDescent="0.25">
      <c r="A1672" s="62">
        <v>20142301</v>
      </c>
      <c r="B1672" s="63" t="s">
        <v>17619</v>
      </c>
    </row>
    <row r="1673" spans="1:2" x14ac:dyDescent="0.25">
      <c r="A1673" s="62">
        <v>20142401</v>
      </c>
      <c r="B1673" s="63" t="s">
        <v>11959</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10225</v>
      </c>
    </row>
    <row r="1682" spans="1:2" x14ac:dyDescent="0.25">
      <c r="A1682" s="62">
        <v>20142703</v>
      </c>
      <c r="B1682" s="63" t="s">
        <v>3250</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11502</v>
      </c>
    </row>
    <row r="1690" spans="1:2" x14ac:dyDescent="0.25">
      <c r="A1690" s="62">
        <v>21101504</v>
      </c>
      <c r="B1690" s="63" t="s">
        <v>13420</v>
      </c>
    </row>
    <row r="1691" spans="1:2" x14ac:dyDescent="0.25">
      <c r="A1691" s="62">
        <v>21101505</v>
      </c>
      <c r="B1691" s="63" t="s">
        <v>3203</v>
      </c>
    </row>
    <row r="1692" spans="1:2" x14ac:dyDescent="0.25">
      <c r="A1692" s="62">
        <v>21101506</v>
      </c>
      <c r="B1692" s="63" t="s">
        <v>18339</v>
      </c>
    </row>
    <row r="1693" spans="1:2" x14ac:dyDescent="0.25">
      <c r="A1693" s="62">
        <v>21101507</v>
      </c>
      <c r="B1693" s="63" t="s">
        <v>2873</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15525</v>
      </c>
    </row>
    <row r="1702" spans="1:2" x14ac:dyDescent="0.25">
      <c r="A1702" s="62">
        <v>21101601</v>
      </c>
      <c r="B1702" s="63" t="s">
        <v>4828</v>
      </c>
    </row>
    <row r="1703" spans="1:2" x14ac:dyDescent="0.25">
      <c r="A1703" s="62">
        <v>21101602</v>
      </c>
      <c r="B1703" s="63" t="s">
        <v>10105</v>
      </c>
    </row>
    <row r="1704" spans="1:2" x14ac:dyDescent="0.25">
      <c r="A1704" s="62">
        <v>21101603</v>
      </c>
      <c r="B1704" s="63" t="s">
        <v>17184</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16467</v>
      </c>
    </row>
    <row r="1712" spans="1:2" x14ac:dyDescent="0.25">
      <c r="A1712" s="62">
        <v>21101704</v>
      </c>
      <c r="B1712" s="63" t="s">
        <v>17170</v>
      </c>
    </row>
    <row r="1713" spans="1:2" x14ac:dyDescent="0.25">
      <c r="A1713" s="62">
        <v>21101705</v>
      </c>
      <c r="B1713" s="63" t="s">
        <v>375</v>
      </c>
    </row>
    <row r="1714" spans="1:2" x14ac:dyDescent="0.25">
      <c r="A1714" s="62">
        <v>21101706</v>
      </c>
      <c r="B1714" s="63" t="s">
        <v>10066</v>
      </c>
    </row>
    <row r="1715" spans="1:2" x14ac:dyDescent="0.25">
      <c r="A1715" s="62">
        <v>21101707</v>
      </c>
      <c r="B1715" s="63" t="s">
        <v>6318</v>
      </c>
    </row>
    <row r="1716" spans="1:2" x14ac:dyDescent="0.25">
      <c r="A1716" s="62">
        <v>21101708</v>
      </c>
      <c r="B1716" s="63" t="s">
        <v>9735</v>
      </c>
    </row>
    <row r="1717" spans="1:2" x14ac:dyDescent="0.25">
      <c r="A1717" s="62">
        <v>21101801</v>
      </c>
      <c r="B1717" s="63" t="s">
        <v>18804</v>
      </c>
    </row>
    <row r="1718" spans="1:2" x14ac:dyDescent="0.25">
      <c r="A1718" s="62">
        <v>21101802</v>
      </c>
      <c r="B1718" s="63" t="s">
        <v>6174</v>
      </c>
    </row>
    <row r="1719" spans="1:2" x14ac:dyDescent="0.25">
      <c r="A1719" s="62">
        <v>21101803</v>
      </c>
      <c r="B1719" s="63" t="s">
        <v>5135</v>
      </c>
    </row>
    <row r="1720" spans="1:2" x14ac:dyDescent="0.25">
      <c r="A1720" s="62">
        <v>21101804</v>
      </c>
      <c r="B1720" s="63" t="s">
        <v>9040</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16611</v>
      </c>
    </row>
    <row r="1739" spans="1:2" x14ac:dyDescent="0.25">
      <c r="A1739" s="62">
        <v>21102006</v>
      </c>
      <c r="B1739" s="63" t="s">
        <v>6207</v>
      </c>
    </row>
    <row r="1740" spans="1:2" x14ac:dyDescent="0.25">
      <c r="A1740" s="62">
        <v>21102101</v>
      </c>
      <c r="B1740" s="63" t="s">
        <v>15569</v>
      </c>
    </row>
    <row r="1741" spans="1:2" x14ac:dyDescent="0.25">
      <c r="A1741" s="62">
        <v>21102201</v>
      </c>
      <c r="B1741" s="63" t="s">
        <v>2140</v>
      </c>
    </row>
    <row r="1742" spans="1:2" x14ac:dyDescent="0.25">
      <c r="A1742" s="62">
        <v>21102202</v>
      </c>
      <c r="B1742" s="63" t="s">
        <v>3666</v>
      </c>
    </row>
    <row r="1743" spans="1:2" x14ac:dyDescent="0.25">
      <c r="A1743" s="62">
        <v>21102203</v>
      </c>
      <c r="B1743" s="63" t="s">
        <v>14979</v>
      </c>
    </row>
    <row r="1744" spans="1:2" x14ac:dyDescent="0.25">
      <c r="A1744" s="62">
        <v>21102204</v>
      </c>
      <c r="B1744" s="63" t="s">
        <v>10649</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5162</v>
      </c>
    </row>
    <row r="1750" spans="1:2" x14ac:dyDescent="0.25">
      <c r="A1750" s="62">
        <v>21102303</v>
      </c>
      <c r="B1750" s="63" t="s">
        <v>8395</v>
      </c>
    </row>
    <row r="1751" spans="1:2" x14ac:dyDescent="0.25">
      <c r="A1751" s="62">
        <v>21102304</v>
      </c>
      <c r="B1751" s="63" t="s">
        <v>3869</v>
      </c>
    </row>
    <row r="1752" spans="1:2" x14ac:dyDescent="0.25">
      <c r="A1752" s="62">
        <v>21102401</v>
      </c>
      <c r="B1752" s="63" t="s">
        <v>8160</v>
      </c>
    </row>
    <row r="1753" spans="1:2" x14ac:dyDescent="0.25">
      <c r="A1753" s="62">
        <v>21102402</v>
      </c>
      <c r="B1753" s="63" t="s">
        <v>3484</v>
      </c>
    </row>
    <row r="1754" spans="1:2" x14ac:dyDescent="0.25">
      <c r="A1754" s="62">
        <v>21102403</v>
      </c>
      <c r="B1754" s="63" t="s">
        <v>9090</v>
      </c>
    </row>
    <row r="1755" spans="1:2" x14ac:dyDescent="0.25">
      <c r="A1755" s="62">
        <v>21102404</v>
      </c>
      <c r="B1755" s="63" t="s">
        <v>5914</v>
      </c>
    </row>
    <row r="1756" spans="1:2" x14ac:dyDescent="0.25">
      <c r="A1756" s="62">
        <v>21111501</v>
      </c>
      <c r="B1756" s="63" t="s">
        <v>7276</v>
      </c>
    </row>
    <row r="1757" spans="1:2" x14ac:dyDescent="0.25">
      <c r="A1757" s="62">
        <v>21111502</v>
      </c>
      <c r="B1757" s="63" t="s">
        <v>4606</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2752</v>
      </c>
    </row>
    <row r="1765" spans="1:2" x14ac:dyDescent="0.25">
      <c r="A1765" s="62">
        <v>22101501</v>
      </c>
      <c r="B1765" s="63" t="s">
        <v>13386</v>
      </c>
    </row>
    <row r="1766" spans="1:2" x14ac:dyDescent="0.25">
      <c r="A1766" s="62">
        <v>22101502</v>
      </c>
      <c r="B1766" s="63" t="s">
        <v>6926</v>
      </c>
    </row>
    <row r="1767" spans="1:2" x14ac:dyDescent="0.25">
      <c r="A1767" s="62">
        <v>22101504</v>
      </c>
      <c r="B1767" s="63" t="s">
        <v>14700</v>
      </c>
    </row>
    <row r="1768" spans="1:2" x14ac:dyDescent="0.25">
      <c r="A1768" s="62">
        <v>22101505</v>
      </c>
      <c r="B1768" s="63" t="s">
        <v>1960</v>
      </c>
    </row>
    <row r="1769" spans="1:2" x14ac:dyDescent="0.25">
      <c r="A1769" s="62">
        <v>22101507</v>
      </c>
      <c r="B1769" s="63" t="s">
        <v>5300</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4874</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4121</v>
      </c>
    </row>
    <row r="1786" spans="1:2" x14ac:dyDescent="0.25">
      <c r="A1786" s="62">
        <v>22101528</v>
      </c>
      <c r="B1786" s="63" t="s">
        <v>16950</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4151</v>
      </c>
    </row>
    <row r="1796" spans="1:2" x14ac:dyDescent="0.25">
      <c r="A1796" s="62">
        <v>22101605</v>
      </c>
      <c r="B1796" s="63" t="s">
        <v>1922</v>
      </c>
    </row>
    <row r="1797" spans="1:2" x14ac:dyDescent="0.25">
      <c r="A1797" s="62">
        <v>22101606</v>
      </c>
      <c r="B1797" s="63" t="s">
        <v>3310</v>
      </c>
    </row>
    <row r="1798" spans="1:2" x14ac:dyDescent="0.25">
      <c r="A1798" s="62">
        <v>22101607</v>
      </c>
      <c r="B1798" s="63" t="s">
        <v>16327</v>
      </c>
    </row>
    <row r="1799" spans="1:2" x14ac:dyDescent="0.25">
      <c r="A1799" s="62">
        <v>22101608</v>
      </c>
      <c r="B1799" s="63" t="s">
        <v>6239</v>
      </c>
    </row>
    <row r="1800" spans="1:2" x14ac:dyDescent="0.25">
      <c r="A1800" s="62">
        <v>22101609</v>
      </c>
      <c r="B1800" s="63" t="s">
        <v>7747</v>
      </c>
    </row>
    <row r="1801" spans="1:2" x14ac:dyDescent="0.25">
      <c r="A1801" s="62">
        <v>22101610</v>
      </c>
      <c r="B1801" s="63" t="s">
        <v>16427</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4532</v>
      </c>
    </row>
    <row r="1808" spans="1:2" x14ac:dyDescent="0.25">
      <c r="A1808" s="62">
        <v>22101617</v>
      </c>
      <c r="B1808" s="63" t="s">
        <v>8204</v>
      </c>
    </row>
    <row r="1809" spans="1:2" x14ac:dyDescent="0.25">
      <c r="A1809" s="62">
        <v>22101618</v>
      </c>
      <c r="B1809" s="63" t="s">
        <v>1913</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9762</v>
      </c>
    </row>
    <row r="1815" spans="1:2" x14ac:dyDescent="0.25">
      <c r="A1815" s="62">
        <v>22101704</v>
      </c>
      <c r="B1815" s="63" t="s">
        <v>13122</v>
      </c>
    </row>
    <row r="1816" spans="1:2" x14ac:dyDescent="0.25">
      <c r="A1816" s="62">
        <v>22101705</v>
      </c>
      <c r="B1816" s="63" t="s">
        <v>9785</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5035</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7144</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2448</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5310</v>
      </c>
    </row>
    <row r="1840" spans="1:2" x14ac:dyDescent="0.25">
      <c r="A1840" s="62">
        <v>22101905</v>
      </c>
      <c r="B1840" s="63" t="s">
        <v>5570</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13979</v>
      </c>
    </row>
    <row r="1861" spans="1:2" x14ac:dyDescent="0.25">
      <c r="A1861" s="62">
        <v>23101518</v>
      </c>
      <c r="B1861" s="63" t="s">
        <v>8849</v>
      </c>
    </row>
    <row r="1862" spans="1:2" x14ac:dyDescent="0.25">
      <c r="A1862" s="62">
        <v>23101519</v>
      </c>
      <c r="B1862" s="63" t="s">
        <v>4259</v>
      </c>
    </row>
    <row r="1863" spans="1:2" x14ac:dyDescent="0.25">
      <c r="A1863" s="62">
        <v>23101520</v>
      </c>
      <c r="B1863" s="63" t="s">
        <v>7676</v>
      </c>
    </row>
    <row r="1864" spans="1:2" x14ac:dyDescent="0.25">
      <c r="A1864" s="62">
        <v>23101521</v>
      </c>
      <c r="B1864" s="63" t="s">
        <v>14730</v>
      </c>
    </row>
    <row r="1865" spans="1:2" x14ac:dyDescent="0.25">
      <c r="A1865" s="62">
        <v>23101522</v>
      </c>
      <c r="B1865" s="63" t="s">
        <v>14137</v>
      </c>
    </row>
    <row r="1866" spans="1:2" x14ac:dyDescent="0.25">
      <c r="A1866" s="62">
        <v>23111501</v>
      </c>
      <c r="B1866" s="63" t="s">
        <v>5379</v>
      </c>
    </row>
    <row r="1867" spans="1:2" x14ac:dyDescent="0.25">
      <c r="A1867" s="62">
        <v>23111502</v>
      </c>
      <c r="B1867" s="63" t="s">
        <v>36</v>
      </c>
    </row>
    <row r="1868" spans="1:2" x14ac:dyDescent="0.25">
      <c r="A1868" s="62">
        <v>23111503</v>
      </c>
      <c r="B1868" s="63" t="s">
        <v>10661</v>
      </c>
    </row>
    <row r="1869" spans="1:2" x14ac:dyDescent="0.25">
      <c r="A1869" s="62">
        <v>23111504</v>
      </c>
      <c r="B1869" s="63" t="s">
        <v>18536</v>
      </c>
    </row>
    <row r="1870" spans="1:2" x14ac:dyDescent="0.25">
      <c r="A1870" s="62">
        <v>23111505</v>
      </c>
      <c r="B1870" s="63" t="s">
        <v>4564</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2470</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13592</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4380</v>
      </c>
    </row>
    <row r="1890" spans="1:2" x14ac:dyDescent="0.25">
      <c r="A1890" s="62">
        <v>23121602</v>
      </c>
      <c r="B1890" s="63" t="s">
        <v>8521</v>
      </c>
    </row>
    <row r="1891" spans="1:2" x14ac:dyDescent="0.25">
      <c r="A1891" s="62">
        <v>23121603</v>
      </c>
      <c r="B1891" s="63" t="s">
        <v>4607</v>
      </c>
    </row>
    <row r="1892" spans="1:2" x14ac:dyDescent="0.25">
      <c r="A1892" s="62">
        <v>23121604</v>
      </c>
      <c r="B1892" s="63" t="s">
        <v>12581</v>
      </c>
    </row>
    <row r="1893" spans="1:2" x14ac:dyDescent="0.25">
      <c r="A1893" s="62">
        <v>23121605</v>
      </c>
      <c r="B1893" s="63" t="s">
        <v>15228</v>
      </c>
    </row>
    <row r="1894" spans="1:2" x14ac:dyDescent="0.25">
      <c r="A1894" s="62">
        <v>23121606</v>
      </c>
      <c r="B1894" s="63" t="s">
        <v>5697</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8788</v>
      </c>
    </row>
    <row r="1899" spans="1:2" x14ac:dyDescent="0.25">
      <c r="A1899" s="62">
        <v>23121611</v>
      </c>
      <c r="B1899" s="63" t="s">
        <v>10399</v>
      </c>
    </row>
    <row r="1900" spans="1:2" x14ac:dyDescent="0.25">
      <c r="A1900" s="62">
        <v>23121612</v>
      </c>
      <c r="B1900" s="63" t="s">
        <v>17586</v>
      </c>
    </row>
    <row r="1901" spans="1:2" x14ac:dyDescent="0.25">
      <c r="A1901" s="62">
        <v>23121613</v>
      </c>
      <c r="B1901" s="63" t="s">
        <v>4685</v>
      </c>
    </row>
    <row r="1902" spans="1:2" x14ac:dyDescent="0.25">
      <c r="A1902" s="62">
        <v>23121614</v>
      </c>
      <c r="B1902" s="63" t="s">
        <v>15767</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13538</v>
      </c>
    </row>
    <row r="1909" spans="1:2" x14ac:dyDescent="0.25">
      <c r="A1909" s="62">
        <v>23131506</v>
      </c>
      <c r="B1909" s="63" t="s">
        <v>6770</v>
      </c>
    </row>
    <row r="1910" spans="1:2" x14ac:dyDescent="0.25">
      <c r="A1910" s="62">
        <v>23131507</v>
      </c>
      <c r="B1910" s="63" t="s">
        <v>9506</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15020</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4473</v>
      </c>
    </row>
    <row r="1919" spans="1:2" x14ac:dyDescent="0.25">
      <c r="A1919" s="62">
        <v>23131601</v>
      </c>
      <c r="B1919" s="63" t="s">
        <v>17188</v>
      </c>
    </row>
    <row r="1920" spans="1:2" x14ac:dyDescent="0.25">
      <c r="A1920" s="62">
        <v>23131602</v>
      </c>
      <c r="B1920" s="63" t="s">
        <v>9704</v>
      </c>
    </row>
    <row r="1921" spans="1:2" x14ac:dyDescent="0.25">
      <c r="A1921" s="62">
        <v>23131603</v>
      </c>
      <c r="B1921" s="63" t="s">
        <v>9427</v>
      </c>
    </row>
    <row r="1922" spans="1:2" x14ac:dyDescent="0.25">
      <c r="A1922" s="62">
        <v>23131604</v>
      </c>
      <c r="B1922" s="63" t="s">
        <v>15726</v>
      </c>
    </row>
    <row r="1923" spans="1:2" x14ac:dyDescent="0.25">
      <c r="A1923" s="62">
        <v>23131701</v>
      </c>
      <c r="B1923" s="63" t="s">
        <v>10926</v>
      </c>
    </row>
    <row r="1924" spans="1:2" x14ac:dyDescent="0.25">
      <c r="A1924" s="62">
        <v>23131702</v>
      </c>
      <c r="B1924" s="63" t="s">
        <v>14561</v>
      </c>
    </row>
    <row r="1925" spans="1:2" x14ac:dyDescent="0.25">
      <c r="A1925" s="62">
        <v>23131703</v>
      </c>
      <c r="B1925" s="63" t="s">
        <v>854</v>
      </c>
    </row>
    <row r="1926" spans="1:2" x14ac:dyDescent="0.25">
      <c r="A1926" s="62">
        <v>23131704</v>
      </c>
      <c r="B1926" s="63" t="s">
        <v>4872</v>
      </c>
    </row>
    <row r="1927" spans="1:2" x14ac:dyDescent="0.25">
      <c r="A1927" s="62">
        <v>23141601</v>
      </c>
      <c r="B1927" s="63" t="s">
        <v>16192</v>
      </c>
    </row>
    <row r="1928" spans="1:2" x14ac:dyDescent="0.25">
      <c r="A1928" s="62">
        <v>23141602</v>
      </c>
      <c r="B1928" s="63" t="s">
        <v>16359</v>
      </c>
    </row>
    <row r="1929" spans="1:2" x14ac:dyDescent="0.25">
      <c r="A1929" s="62">
        <v>23141603</v>
      </c>
      <c r="B1929" s="63" t="s">
        <v>8715</v>
      </c>
    </row>
    <row r="1930" spans="1:2" x14ac:dyDescent="0.25">
      <c r="A1930" s="62">
        <v>23141604</v>
      </c>
      <c r="B1930" s="63" t="s">
        <v>7900</v>
      </c>
    </row>
    <row r="1931" spans="1:2" x14ac:dyDescent="0.25">
      <c r="A1931" s="62">
        <v>23141605</v>
      </c>
      <c r="B1931" s="63" t="s">
        <v>14945</v>
      </c>
    </row>
    <row r="1932" spans="1:2" x14ac:dyDescent="0.25">
      <c r="A1932" s="62">
        <v>23141701</v>
      </c>
      <c r="B1932" s="63" t="s">
        <v>12695</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9270</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16784</v>
      </c>
    </row>
    <row r="1942" spans="1:2" x14ac:dyDescent="0.25">
      <c r="A1942" s="62">
        <v>23151508</v>
      </c>
      <c r="B1942" s="63" t="s">
        <v>10345</v>
      </c>
    </row>
    <row r="1943" spans="1:2" x14ac:dyDescent="0.25">
      <c r="A1943" s="62">
        <v>23151509</v>
      </c>
      <c r="B1943" s="63" t="s">
        <v>4222</v>
      </c>
    </row>
    <row r="1944" spans="1:2" x14ac:dyDescent="0.25">
      <c r="A1944" s="62">
        <v>23151510</v>
      </c>
      <c r="B1944" s="63" t="s">
        <v>5014</v>
      </c>
    </row>
    <row r="1945" spans="1:2" x14ac:dyDescent="0.25">
      <c r="A1945" s="62">
        <v>23151511</v>
      </c>
      <c r="B1945" s="63" t="s">
        <v>3075</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16526</v>
      </c>
    </row>
    <row r="1950" spans="1:2" x14ac:dyDescent="0.25">
      <c r="A1950" s="62">
        <v>23151516</v>
      </c>
      <c r="B1950" s="63" t="s">
        <v>2461</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4437</v>
      </c>
    </row>
    <row r="1972" spans="1:2" x14ac:dyDescent="0.25">
      <c r="A1972" s="62">
        <v>23151810</v>
      </c>
      <c r="B1972" s="63" t="s">
        <v>6038</v>
      </c>
    </row>
    <row r="1973" spans="1:2" x14ac:dyDescent="0.25">
      <c r="A1973" s="62">
        <v>23151811</v>
      </c>
      <c r="B1973" s="63" t="s">
        <v>10665</v>
      </c>
    </row>
    <row r="1974" spans="1:2" x14ac:dyDescent="0.25">
      <c r="A1974" s="62">
        <v>23151812</v>
      </c>
      <c r="B1974" s="63" t="s">
        <v>6750</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3312</v>
      </c>
    </row>
    <row r="1980" spans="1:2" x14ac:dyDescent="0.25">
      <c r="A1980" s="62">
        <v>23151819</v>
      </c>
      <c r="B1980" s="63" t="s">
        <v>17219</v>
      </c>
    </row>
    <row r="1981" spans="1:2" x14ac:dyDescent="0.25">
      <c r="A1981" s="62">
        <v>23151820</v>
      </c>
      <c r="B1981" s="63" t="s">
        <v>15587</v>
      </c>
    </row>
    <row r="1982" spans="1:2" x14ac:dyDescent="0.25">
      <c r="A1982" s="62">
        <v>23151821</v>
      </c>
      <c r="B1982" s="63" t="s">
        <v>4522</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9142</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5410</v>
      </c>
    </row>
    <row r="1992" spans="1:2" x14ac:dyDescent="0.25">
      <c r="A1992" s="62">
        <v>23152002</v>
      </c>
      <c r="B1992" s="63" t="s">
        <v>16859</v>
      </c>
    </row>
    <row r="1993" spans="1:2" x14ac:dyDescent="0.25">
      <c r="A1993" s="62">
        <v>23152101</v>
      </c>
      <c r="B1993" s="63" t="s">
        <v>11189</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9846</v>
      </c>
    </row>
    <row r="1998" spans="1:2" x14ac:dyDescent="0.25">
      <c r="A1998" s="62">
        <v>23152202</v>
      </c>
      <c r="B1998" s="63" t="s">
        <v>10132</v>
      </c>
    </row>
    <row r="1999" spans="1:2" x14ac:dyDescent="0.25">
      <c r="A1999" s="62">
        <v>23152203</v>
      </c>
      <c r="B1999" s="63" t="s">
        <v>6252</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4575</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5765</v>
      </c>
    </row>
    <row r="2022" spans="1:2" x14ac:dyDescent="0.25">
      <c r="A2022" s="62">
        <v>23153014</v>
      </c>
      <c r="B2022" s="63" t="s">
        <v>3454</v>
      </c>
    </row>
    <row r="2023" spans="1:2" x14ac:dyDescent="0.25">
      <c r="A2023" s="62">
        <v>23153015</v>
      </c>
      <c r="B2023" s="63" t="s">
        <v>6346</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4830</v>
      </c>
    </row>
    <row r="2032" spans="1:2" x14ac:dyDescent="0.25">
      <c r="A2032" s="62">
        <v>23153024</v>
      </c>
      <c r="B2032" s="63" t="s">
        <v>15119</v>
      </c>
    </row>
    <row r="2033" spans="1:2" x14ac:dyDescent="0.25">
      <c r="A2033" s="62">
        <v>23153025</v>
      </c>
      <c r="B2033" s="63" t="s">
        <v>15111</v>
      </c>
    </row>
    <row r="2034" spans="1:2" x14ac:dyDescent="0.25">
      <c r="A2034" s="62">
        <v>23153026</v>
      </c>
      <c r="B2034" s="63" t="s">
        <v>10630</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4322</v>
      </c>
    </row>
    <row r="2044" spans="1:2" x14ac:dyDescent="0.25">
      <c r="A2044" s="62">
        <v>23153036</v>
      </c>
      <c r="B2044" s="63" t="s">
        <v>13915</v>
      </c>
    </row>
    <row r="2045" spans="1:2" x14ac:dyDescent="0.25">
      <c r="A2045" s="62">
        <v>23153037</v>
      </c>
      <c r="B2045" s="63" t="s">
        <v>3031</v>
      </c>
    </row>
    <row r="2046" spans="1:2" x14ac:dyDescent="0.25">
      <c r="A2046" s="62">
        <v>23153101</v>
      </c>
      <c r="B2046" s="63" t="s">
        <v>9783</v>
      </c>
    </row>
    <row r="2047" spans="1:2" x14ac:dyDescent="0.25">
      <c r="A2047" s="62">
        <v>23153102</v>
      </c>
      <c r="B2047" s="63" t="s">
        <v>1023</v>
      </c>
    </row>
    <row r="2048" spans="1:2" x14ac:dyDescent="0.25">
      <c r="A2048" s="62">
        <v>23153103</v>
      </c>
      <c r="B2048" s="63" t="s">
        <v>18502</v>
      </c>
    </row>
    <row r="2049" spans="1:2" x14ac:dyDescent="0.25">
      <c r="A2049" s="62">
        <v>23153129</v>
      </c>
      <c r="B2049" s="63" t="s">
        <v>13421</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7399</v>
      </c>
    </row>
    <row r="2057" spans="1:2" x14ac:dyDescent="0.25">
      <c r="A2057" s="62">
        <v>23153137</v>
      </c>
      <c r="B2057" s="63" t="s">
        <v>4662</v>
      </c>
    </row>
    <row r="2058" spans="1:2" x14ac:dyDescent="0.25">
      <c r="A2058" s="62">
        <v>23153138</v>
      </c>
      <c r="B2058" s="63" t="s">
        <v>309</v>
      </c>
    </row>
    <row r="2059" spans="1:2" x14ac:dyDescent="0.25">
      <c r="A2059" s="62">
        <v>23153139</v>
      </c>
      <c r="B2059" s="63" t="s">
        <v>14843</v>
      </c>
    </row>
    <row r="2060" spans="1:2" x14ac:dyDescent="0.25">
      <c r="A2060" s="62">
        <v>23153140</v>
      </c>
      <c r="B2060" s="63" t="s">
        <v>10904</v>
      </c>
    </row>
    <row r="2061" spans="1:2" x14ac:dyDescent="0.25">
      <c r="A2061" s="62">
        <v>23153201</v>
      </c>
      <c r="B2061" s="63" t="s">
        <v>10340</v>
      </c>
    </row>
    <row r="2062" spans="1:2" x14ac:dyDescent="0.25">
      <c r="A2062" s="62">
        <v>23153202</v>
      </c>
      <c r="B2062" s="63" t="s">
        <v>11816</v>
      </c>
    </row>
    <row r="2063" spans="1:2" x14ac:dyDescent="0.25">
      <c r="A2063" s="62">
        <v>23153203</v>
      </c>
      <c r="B2063" s="63" t="s">
        <v>18508</v>
      </c>
    </row>
    <row r="2064" spans="1:2" x14ac:dyDescent="0.25">
      <c r="A2064" s="62">
        <v>23153204</v>
      </c>
      <c r="B2064" s="63" t="s">
        <v>9529</v>
      </c>
    </row>
    <row r="2065" spans="1:2" x14ac:dyDescent="0.25">
      <c r="A2065" s="62">
        <v>23153301</v>
      </c>
      <c r="B2065" s="63" t="s">
        <v>17763</v>
      </c>
    </row>
    <row r="2066" spans="1:2" x14ac:dyDescent="0.25">
      <c r="A2066" s="62">
        <v>23153302</v>
      </c>
      <c r="B2066" s="63" t="s">
        <v>4700</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2599</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16112</v>
      </c>
    </row>
    <row r="2087" spans="1:2" x14ac:dyDescent="0.25">
      <c r="A2087" s="62">
        <v>23153411</v>
      </c>
      <c r="B2087" s="63" t="s">
        <v>10648</v>
      </c>
    </row>
    <row r="2088" spans="1:2" x14ac:dyDescent="0.25">
      <c r="A2088" s="62">
        <v>23153412</v>
      </c>
      <c r="B2088" s="63" t="s">
        <v>5297</v>
      </c>
    </row>
    <row r="2089" spans="1:2" x14ac:dyDescent="0.25">
      <c r="A2089" s="62">
        <v>23153413</v>
      </c>
      <c r="B2089" s="63" t="s">
        <v>3894</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3169</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11324</v>
      </c>
    </row>
    <row r="2102" spans="1:2" x14ac:dyDescent="0.25">
      <c r="A2102" s="62">
        <v>23161501</v>
      </c>
      <c r="B2102" s="63" t="s">
        <v>15138</v>
      </c>
    </row>
    <row r="2103" spans="1:2" x14ac:dyDescent="0.25">
      <c r="A2103" s="62">
        <v>23161502</v>
      </c>
      <c r="B2103" s="63" t="s">
        <v>8095</v>
      </c>
    </row>
    <row r="2104" spans="1:2" x14ac:dyDescent="0.25">
      <c r="A2104" s="62">
        <v>23161503</v>
      </c>
      <c r="B2104" s="63" t="s">
        <v>5808</v>
      </c>
    </row>
    <row r="2105" spans="1:2" x14ac:dyDescent="0.25">
      <c r="A2105" s="62">
        <v>23161504</v>
      </c>
      <c r="B2105" s="63" t="s">
        <v>3112</v>
      </c>
    </row>
    <row r="2106" spans="1:2" x14ac:dyDescent="0.25">
      <c r="A2106" s="62">
        <v>23161506</v>
      </c>
      <c r="B2106" s="63" t="s">
        <v>10687</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2537</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15138</v>
      </c>
    </row>
    <row r="2117" spans="1:2" x14ac:dyDescent="0.25">
      <c r="A2117" s="62">
        <v>23161602</v>
      </c>
      <c r="B2117" s="63" t="s">
        <v>17817</v>
      </c>
    </row>
    <row r="2118" spans="1:2" x14ac:dyDescent="0.25">
      <c r="A2118" s="62">
        <v>23161603</v>
      </c>
      <c r="B2118" s="63" t="s">
        <v>4116</v>
      </c>
    </row>
    <row r="2119" spans="1:2" x14ac:dyDescent="0.25">
      <c r="A2119" s="62">
        <v>23161605</v>
      </c>
      <c r="B2119" s="63" t="s">
        <v>8296</v>
      </c>
    </row>
    <row r="2120" spans="1:2" x14ac:dyDescent="0.25">
      <c r="A2120" s="62">
        <v>23161606</v>
      </c>
      <c r="B2120" s="63" t="s">
        <v>11271</v>
      </c>
    </row>
    <row r="2121" spans="1:2" x14ac:dyDescent="0.25">
      <c r="A2121" s="62">
        <v>23161607</v>
      </c>
      <c r="B2121" s="63" t="s">
        <v>6037</v>
      </c>
    </row>
    <row r="2122" spans="1:2" x14ac:dyDescent="0.25">
      <c r="A2122" s="62">
        <v>23161608</v>
      </c>
      <c r="B2122" s="63" t="s">
        <v>10145</v>
      </c>
    </row>
    <row r="2123" spans="1:2" x14ac:dyDescent="0.25">
      <c r="A2123" s="62">
        <v>23171501</v>
      </c>
      <c r="B2123" s="63" t="s">
        <v>13401</v>
      </c>
    </row>
    <row r="2124" spans="1:2" x14ac:dyDescent="0.25">
      <c r="A2124" s="62">
        <v>23171502</v>
      </c>
      <c r="B2124" s="63" t="s">
        <v>1920</v>
      </c>
    </row>
    <row r="2125" spans="1:2" x14ac:dyDescent="0.25">
      <c r="A2125" s="62">
        <v>23171504</v>
      </c>
      <c r="B2125" s="63" t="s">
        <v>4753</v>
      </c>
    </row>
    <row r="2126" spans="1:2" x14ac:dyDescent="0.25">
      <c r="A2126" s="62">
        <v>23171505</v>
      </c>
      <c r="B2126" s="63" t="s">
        <v>15079</v>
      </c>
    </row>
    <row r="2127" spans="1:2" x14ac:dyDescent="0.25">
      <c r="A2127" s="62">
        <v>23171506</v>
      </c>
      <c r="B2127" s="63" t="s">
        <v>2368</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4753</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13408</v>
      </c>
    </row>
    <row r="2142" spans="1:2" x14ac:dyDescent="0.25">
      <c r="A2142" s="62">
        <v>23171522</v>
      </c>
      <c r="B2142" s="63" t="s">
        <v>15973</v>
      </c>
    </row>
    <row r="2143" spans="1:2" x14ac:dyDescent="0.25">
      <c r="A2143" s="62">
        <v>23171523</v>
      </c>
      <c r="B2143" s="63" t="s">
        <v>7386</v>
      </c>
    </row>
    <row r="2144" spans="1:2" x14ac:dyDescent="0.25">
      <c r="A2144" s="62">
        <v>23171524</v>
      </c>
      <c r="B2144" s="63" t="s">
        <v>10219</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16743</v>
      </c>
    </row>
    <row r="2149" spans="1:2" x14ac:dyDescent="0.25">
      <c r="A2149" s="62">
        <v>23171529</v>
      </c>
      <c r="B2149" s="63" t="s">
        <v>5809</v>
      </c>
    </row>
    <row r="2150" spans="1:2" x14ac:dyDescent="0.25">
      <c r="A2150" s="62">
        <v>23171530</v>
      </c>
      <c r="B2150" s="63" t="s">
        <v>17605</v>
      </c>
    </row>
    <row r="2151" spans="1:2" x14ac:dyDescent="0.25">
      <c r="A2151" s="62">
        <v>23171531</v>
      </c>
      <c r="B2151" s="63" t="s">
        <v>10314</v>
      </c>
    </row>
    <row r="2152" spans="1:2" x14ac:dyDescent="0.25">
      <c r="A2152" s="62">
        <v>23171532</v>
      </c>
      <c r="B2152" s="63" t="s">
        <v>6737</v>
      </c>
    </row>
    <row r="2153" spans="1:2" x14ac:dyDescent="0.25">
      <c r="A2153" s="62">
        <v>23171533</v>
      </c>
      <c r="B2153" s="63" t="s">
        <v>13598</v>
      </c>
    </row>
    <row r="2154" spans="1:2" x14ac:dyDescent="0.25">
      <c r="A2154" s="62">
        <v>23171534</v>
      </c>
      <c r="B2154" s="63" t="s">
        <v>1683</v>
      </c>
    </row>
    <row r="2155" spans="1:2" x14ac:dyDescent="0.25">
      <c r="A2155" s="62">
        <v>23171535</v>
      </c>
      <c r="B2155" s="63" t="s">
        <v>4822</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11433</v>
      </c>
    </row>
    <row r="2168" spans="1:2" x14ac:dyDescent="0.25">
      <c r="A2168" s="62">
        <v>23171608</v>
      </c>
      <c r="B2168" s="63" t="s">
        <v>5041</v>
      </c>
    </row>
    <row r="2169" spans="1:2" x14ac:dyDescent="0.25">
      <c r="A2169" s="62">
        <v>23171609</v>
      </c>
      <c r="B2169" s="63" t="s">
        <v>5425</v>
      </c>
    </row>
    <row r="2170" spans="1:2" x14ac:dyDescent="0.25">
      <c r="A2170" s="62">
        <v>23171610</v>
      </c>
      <c r="B2170" s="63" t="s">
        <v>16681</v>
      </c>
    </row>
    <row r="2171" spans="1:2" x14ac:dyDescent="0.25">
      <c r="A2171" s="62">
        <v>23171611</v>
      </c>
      <c r="B2171" s="63" t="s">
        <v>11138</v>
      </c>
    </row>
    <row r="2172" spans="1:2" x14ac:dyDescent="0.25">
      <c r="A2172" s="62">
        <v>23171612</v>
      </c>
      <c r="B2172" s="63" t="s">
        <v>6824</v>
      </c>
    </row>
    <row r="2173" spans="1:2" x14ac:dyDescent="0.25">
      <c r="A2173" s="62">
        <v>23171613</v>
      </c>
      <c r="B2173" s="63" t="s">
        <v>6274</v>
      </c>
    </row>
    <row r="2174" spans="1:2" x14ac:dyDescent="0.25">
      <c r="A2174" s="62">
        <v>23171614</v>
      </c>
      <c r="B2174" s="63" t="s">
        <v>14693</v>
      </c>
    </row>
    <row r="2175" spans="1:2" x14ac:dyDescent="0.25">
      <c r="A2175" s="62">
        <v>23171615</v>
      </c>
      <c r="B2175" s="63" t="s">
        <v>11342</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9184</v>
      </c>
    </row>
    <row r="2180" spans="1:2" x14ac:dyDescent="0.25">
      <c r="A2180" s="62">
        <v>23171620</v>
      </c>
      <c r="B2180" s="63" t="s">
        <v>17114</v>
      </c>
    </row>
    <row r="2181" spans="1:2" x14ac:dyDescent="0.25">
      <c r="A2181" s="62">
        <v>23171621</v>
      </c>
      <c r="B2181" s="63" t="s">
        <v>10612</v>
      </c>
    </row>
    <row r="2182" spans="1:2" x14ac:dyDescent="0.25">
      <c r="A2182" s="62">
        <v>23171622</v>
      </c>
      <c r="B2182" s="63" t="s">
        <v>16883</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14707</v>
      </c>
    </row>
    <row r="2188" spans="1:2" x14ac:dyDescent="0.25">
      <c r="A2188" s="62">
        <v>23171705</v>
      </c>
      <c r="B2188" s="63" t="s">
        <v>5543</v>
      </c>
    </row>
    <row r="2189" spans="1:2" x14ac:dyDescent="0.25">
      <c r="A2189" s="62">
        <v>23171706</v>
      </c>
      <c r="B2189" s="63" t="s">
        <v>15185</v>
      </c>
    </row>
    <row r="2190" spans="1:2" x14ac:dyDescent="0.25">
      <c r="A2190" s="62">
        <v>23171707</v>
      </c>
      <c r="B2190" s="63" t="s">
        <v>9211</v>
      </c>
    </row>
    <row r="2191" spans="1:2" x14ac:dyDescent="0.25">
      <c r="A2191" s="62">
        <v>23171708</v>
      </c>
      <c r="B2191" s="63" t="s">
        <v>14781</v>
      </c>
    </row>
    <row r="2192" spans="1:2" x14ac:dyDescent="0.25">
      <c r="A2192" s="62">
        <v>23171801</v>
      </c>
      <c r="B2192" s="63" t="s">
        <v>5113</v>
      </c>
    </row>
    <row r="2193" spans="1:2" x14ac:dyDescent="0.25">
      <c r="A2193" s="62">
        <v>23171802</v>
      </c>
      <c r="B2193" s="63" t="s">
        <v>5555</v>
      </c>
    </row>
    <row r="2194" spans="1:2" x14ac:dyDescent="0.25">
      <c r="A2194" s="62">
        <v>23171803</v>
      </c>
      <c r="B2194" s="63" t="s">
        <v>9947</v>
      </c>
    </row>
    <row r="2195" spans="1:2" x14ac:dyDescent="0.25">
      <c r="A2195" s="62">
        <v>23171804</v>
      </c>
      <c r="B2195" s="63" t="s">
        <v>14701</v>
      </c>
    </row>
    <row r="2196" spans="1:2" x14ac:dyDescent="0.25">
      <c r="A2196" s="62">
        <v>23171805</v>
      </c>
      <c r="B2196" s="63" t="s">
        <v>6429</v>
      </c>
    </row>
    <row r="2197" spans="1:2" x14ac:dyDescent="0.25">
      <c r="A2197" s="62">
        <v>23171806</v>
      </c>
      <c r="B2197" s="63" t="s">
        <v>1455</v>
      </c>
    </row>
    <row r="2198" spans="1:2" x14ac:dyDescent="0.25">
      <c r="A2198" s="62">
        <v>23171901</v>
      </c>
      <c r="B2198" s="63" t="s">
        <v>11137</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14454</v>
      </c>
    </row>
    <row r="2207" spans="1:2" x14ac:dyDescent="0.25">
      <c r="A2207" s="62">
        <v>23172005</v>
      </c>
      <c r="B2207" s="63" t="s">
        <v>10076</v>
      </c>
    </row>
    <row r="2208" spans="1:2" x14ac:dyDescent="0.25">
      <c r="A2208" s="62">
        <v>23172006</v>
      </c>
      <c r="B2208" s="63" t="s">
        <v>1379</v>
      </c>
    </row>
    <row r="2209" spans="1:2" x14ac:dyDescent="0.25">
      <c r="A2209" s="62">
        <v>23172007</v>
      </c>
      <c r="B2209" s="63" t="s">
        <v>4866</v>
      </c>
    </row>
    <row r="2210" spans="1:2" x14ac:dyDescent="0.25">
      <c r="A2210" s="62">
        <v>23172008</v>
      </c>
      <c r="B2210" s="63" t="s">
        <v>11053</v>
      </c>
    </row>
    <row r="2211" spans="1:2" x14ac:dyDescent="0.25">
      <c r="A2211" s="62">
        <v>23172009</v>
      </c>
      <c r="B2211" s="63" t="s">
        <v>15142</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14781</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18004</v>
      </c>
    </row>
    <row r="2227" spans="1:2" x14ac:dyDescent="0.25">
      <c r="A2227" s="62">
        <v>23181511</v>
      </c>
      <c r="B2227" s="63" t="s">
        <v>10883</v>
      </c>
    </row>
    <row r="2228" spans="1:2" x14ac:dyDescent="0.25">
      <c r="A2228" s="62">
        <v>23181512</v>
      </c>
      <c r="B2228" s="63" t="s">
        <v>4988</v>
      </c>
    </row>
    <row r="2229" spans="1:2" x14ac:dyDescent="0.25">
      <c r="A2229" s="62">
        <v>23181513</v>
      </c>
      <c r="B2229" s="63" t="s">
        <v>3758</v>
      </c>
    </row>
    <row r="2230" spans="1:2" x14ac:dyDescent="0.25">
      <c r="A2230" s="62">
        <v>23181601</v>
      </c>
      <c r="B2230" s="63" t="s">
        <v>16267</v>
      </c>
    </row>
    <row r="2231" spans="1:2" x14ac:dyDescent="0.25">
      <c r="A2231" s="62">
        <v>23181602</v>
      </c>
      <c r="B2231" s="63" t="s">
        <v>13632</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16972</v>
      </c>
    </row>
    <row r="2236" spans="1:2" x14ac:dyDescent="0.25">
      <c r="A2236" s="62">
        <v>23181701</v>
      </c>
      <c r="B2236" s="63" t="s">
        <v>10879</v>
      </c>
    </row>
    <row r="2237" spans="1:2" x14ac:dyDescent="0.25">
      <c r="A2237" s="62">
        <v>23181702</v>
      </c>
      <c r="B2237" s="63" t="s">
        <v>13557</v>
      </c>
    </row>
    <row r="2238" spans="1:2" x14ac:dyDescent="0.25">
      <c r="A2238" s="62">
        <v>23181703</v>
      </c>
      <c r="B2238" s="63" t="s">
        <v>9425</v>
      </c>
    </row>
    <row r="2239" spans="1:2" x14ac:dyDescent="0.25">
      <c r="A2239" s="62">
        <v>23181704</v>
      </c>
      <c r="B2239" s="63" t="s">
        <v>7299</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8792</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13965</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6200</v>
      </c>
    </row>
    <row r="2267" spans="1:2" x14ac:dyDescent="0.25">
      <c r="A2267" s="62">
        <v>23221101</v>
      </c>
      <c r="B2267" s="63" t="s">
        <v>16399</v>
      </c>
    </row>
    <row r="2268" spans="1:2" x14ac:dyDescent="0.25">
      <c r="A2268" s="62">
        <v>23221201</v>
      </c>
      <c r="B2268" s="63" t="s">
        <v>15701</v>
      </c>
    </row>
    <row r="2269" spans="1:2" x14ac:dyDescent="0.25">
      <c r="A2269" s="62">
        <v>23231001</v>
      </c>
      <c r="B2269" s="63" t="s">
        <v>7760</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9260</v>
      </c>
    </row>
    <row r="2275" spans="1:2" x14ac:dyDescent="0.25">
      <c r="A2275" s="62">
        <v>23231301</v>
      </c>
      <c r="B2275" s="63" t="s">
        <v>5127</v>
      </c>
    </row>
    <row r="2276" spans="1:2" x14ac:dyDescent="0.25">
      <c r="A2276" s="62">
        <v>23231302</v>
      </c>
      <c r="B2276" s="63" t="s">
        <v>9391</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4119</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12888</v>
      </c>
    </row>
    <row r="2285" spans="1:2" x14ac:dyDescent="0.25">
      <c r="A2285" s="62">
        <v>23231901</v>
      </c>
      <c r="B2285" s="63" t="s">
        <v>17024</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4827</v>
      </c>
    </row>
    <row r="2290" spans="1:2" x14ac:dyDescent="0.25">
      <c r="A2290" s="62">
        <v>23232201</v>
      </c>
      <c r="B2290" s="63" t="s">
        <v>3846</v>
      </c>
    </row>
    <row r="2291" spans="1:2" x14ac:dyDescent="0.25">
      <c r="A2291" s="62">
        <v>24101501</v>
      </c>
      <c r="B2291" s="63" t="s">
        <v>17039</v>
      </c>
    </row>
    <row r="2292" spans="1:2" x14ac:dyDescent="0.25">
      <c r="A2292" s="62">
        <v>24101502</v>
      </c>
      <c r="B2292" s="63" t="s">
        <v>2885</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4504</v>
      </c>
    </row>
    <row r="2300" spans="1:2" x14ac:dyDescent="0.25">
      <c r="A2300" s="62">
        <v>24101510</v>
      </c>
      <c r="B2300" s="63" t="s">
        <v>12428</v>
      </c>
    </row>
    <row r="2301" spans="1:2" x14ac:dyDescent="0.25">
      <c r="A2301" s="62">
        <v>24101511</v>
      </c>
      <c r="B2301" s="63" t="s">
        <v>3701</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4370</v>
      </c>
    </row>
    <row r="2307" spans="1:2" x14ac:dyDescent="0.25">
      <c r="A2307" s="62">
        <v>24101605</v>
      </c>
      <c r="B2307" s="63" t="s">
        <v>7213</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11099</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9680</v>
      </c>
    </row>
    <row r="2321" spans="1:2" x14ac:dyDescent="0.25">
      <c r="A2321" s="62">
        <v>24101620</v>
      </c>
      <c r="B2321" s="63" t="s">
        <v>14589</v>
      </c>
    </row>
    <row r="2322" spans="1:2" x14ac:dyDescent="0.25">
      <c r="A2322" s="62">
        <v>24101621</v>
      </c>
      <c r="B2322" s="63" t="s">
        <v>5013</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2458</v>
      </c>
    </row>
    <row r="2331" spans="1:2" x14ac:dyDescent="0.25">
      <c r="A2331" s="62">
        <v>24101630</v>
      </c>
      <c r="B2331" s="63" t="s">
        <v>7631</v>
      </c>
    </row>
    <row r="2332" spans="1:2" x14ac:dyDescent="0.25">
      <c r="A2332" s="62">
        <v>24101631</v>
      </c>
      <c r="B2332" s="63" t="s">
        <v>13192</v>
      </c>
    </row>
    <row r="2333" spans="1:2" x14ac:dyDescent="0.25">
      <c r="A2333" s="62">
        <v>24101632</v>
      </c>
      <c r="B2333" s="63" t="s">
        <v>4975</v>
      </c>
    </row>
    <row r="2334" spans="1:2" x14ac:dyDescent="0.25">
      <c r="A2334" s="62">
        <v>24101633</v>
      </c>
      <c r="B2334" s="63" t="s">
        <v>1944</v>
      </c>
    </row>
    <row r="2335" spans="1:2" x14ac:dyDescent="0.25">
      <c r="A2335" s="62">
        <v>24101634</v>
      </c>
      <c r="B2335" s="63" t="s">
        <v>14885</v>
      </c>
    </row>
    <row r="2336" spans="1:2" x14ac:dyDescent="0.25">
      <c r="A2336" s="62">
        <v>24101701</v>
      </c>
      <c r="B2336" s="63" t="s">
        <v>2522</v>
      </c>
    </row>
    <row r="2337" spans="1:2" x14ac:dyDescent="0.25">
      <c r="A2337" s="62">
        <v>24101702</v>
      </c>
      <c r="B2337" s="63" t="s">
        <v>998</v>
      </c>
    </row>
    <row r="2338" spans="1:2" x14ac:dyDescent="0.25">
      <c r="A2338" s="62">
        <v>24101703</v>
      </c>
      <c r="B2338" s="63" t="s">
        <v>9788</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9609</v>
      </c>
    </row>
    <row r="2344" spans="1:2" x14ac:dyDescent="0.25">
      <c r="A2344" s="62">
        <v>24101709</v>
      </c>
      <c r="B2344" s="63" t="s">
        <v>2131</v>
      </c>
    </row>
    <row r="2345" spans="1:2" x14ac:dyDescent="0.25">
      <c r="A2345" s="62">
        <v>24101710</v>
      </c>
      <c r="B2345" s="63" t="s">
        <v>7188</v>
      </c>
    </row>
    <row r="2346" spans="1:2" x14ac:dyDescent="0.25">
      <c r="A2346" s="62">
        <v>24101711</v>
      </c>
      <c r="B2346" s="63" t="s">
        <v>3199</v>
      </c>
    </row>
    <row r="2347" spans="1:2" x14ac:dyDescent="0.25">
      <c r="A2347" s="62">
        <v>24101712</v>
      </c>
      <c r="B2347" s="63" t="s">
        <v>2313</v>
      </c>
    </row>
    <row r="2348" spans="1:2" x14ac:dyDescent="0.25">
      <c r="A2348" s="62">
        <v>24101713</v>
      </c>
      <c r="B2348" s="63" t="s">
        <v>2883</v>
      </c>
    </row>
    <row r="2349" spans="1:2" x14ac:dyDescent="0.25">
      <c r="A2349" s="62">
        <v>24101714</v>
      </c>
      <c r="B2349" s="63" t="s">
        <v>12966</v>
      </c>
    </row>
    <row r="2350" spans="1:2" x14ac:dyDescent="0.25">
      <c r="A2350" s="62">
        <v>24101715</v>
      </c>
      <c r="B2350" s="63" t="s">
        <v>5948</v>
      </c>
    </row>
    <row r="2351" spans="1:2" x14ac:dyDescent="0.25">
      <c r="A2351" s="62">
        <v>24101716</v>
      </c>
      <c r="B2351" s="63" t="s">
        <v>4492</v>
      </c>
    </row>
    <row r="2352" spans="1:2" x14ac:dyDescent="0.25">
      <c r="A2352" s="62">
        <v>24101717</v>
      </c>
      <c r="B2352" s="63" t="s">
        <v>15445</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13813</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16446</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13485</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14833</v>
      </c>
    </row>
    <row r="2374" spans="1:2" x14ac:dyDescent="0.25">
      <c r="A2374" s="62">
        <v>24101903</v>
      </c>
      <c r="B2374" s="63" t="s">
        <v>12150</v>
      </c>
    </row>
    <row r="2375" spans="1:2" x14ac:dyDescent="0.25">
      <c r="A2375" s="62">
        <v>24101904</v>
      </c>
      <c r="B2375" s="63" t="s">
        <v>5384</v>
      </c>
    </row>
    <row r="2376" spans="1:2" x14ac:dyDescent="0.25">
      <c r="A2376" s="62">
        <v>24101905</v>
      </c>
      <c r="B2376" s="63" t="s">
        <v>17566</v>
      </c>
    </row>
    <row r="2377" spans="1:2" x14ac:dyDescent="0.25">
      <c r="A2377" s="62">
        <v>24101906</v>
      </c>
      <c r="B2377" s="63" t="s">
        <v>2506</v>
      </c>
    </row>
    <row r="2378" spans="1:2" x14ac:dyDescent="0.25">
      <c r="A2378" s="62">
        <v>24101907</v>
      </c>
      <c r="B2378" s="63" t="s">
        <v>14451</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14672</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10479</v>
      </c>
    </row>
    <row r="2387" spans="1:2" x14ac:dyDescent="0.25">
      <c r="A2387" s="62">
        <v>24102102</v>
      </c>
      <c r="B2387" s="63" t="s">
        <v>4879</v>
      </c>
    </row>
    <row r="2388" spans="1:2" x14ac:dyDescent="0.25">
      <c r="A2388" s="62">
        <v>24102103</v>
      </c>
      <c r="B2388" s="63" t="s">
        <v>7231</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13661</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3308</v>
      </c>
    </row>
    <row r="2400" spans="1:2" x14ac:dyDescent="0.25">
      <c r="A2400" s="62">
        <v>24111501</v>
      </c>
      <c r="B2400" s="63" t="s">
        <v>3927</v>
      </c>
    </row>
    <row r="2401" spans="1:2" x14ac:dyDescent="0.25">
      <c r="A2401" s="62">
        <v>24111502</v>
      </c>
      <c r="B2401" s="63" t="s">
        <v>515</v>
      </c>
    </row>
    <row r="2402" spans="1:2" x14ac:dyDescent="0.25">
      <c r="A2402" s="62">
        <v>24111503</v>
      </c>
      <c r="B2402" s="63" t="s">
        <v>11124</v>
      </c>
    </row>
    <row r="2403" spans="1:2" x14ac:dyDescent="0.25">
      <c r="A2403" s="62">
        <v>24111505</v>
      </c>
      <c r="B2403" s="63" t="s">
        <v>12896</v>
      </c>
    </row>
    <row r="2404" spans="1:2" x14ac:dyDescent="0.25">
      <c r="A2404" s="62">
        <v>24111506</v>
      </c>
      <c r="B2404" s="63" t="s">
        <v>4520</v>
      </c>
    </row>
    <row r="2405" spans="1:2" x14ac:dyDescent="0.25">
      <c r="A2405" s="62">
        <v>24111507</v>
      </c>
      <c r="B2405" s="63" t="s">
        <v>6161</v>
      </c>
    </row>
    <row r="2406" spans="1:2" x14ac:dyDescent="0.25">
      <c r="A2406" s="62">
        <v>24111508</v>
      </c>
      <c r="B2406" s="63" t="s">
        <v>13621</v>
      </c>
    </row>
    <row r="2407" spans="1:2" x14ac:dyDescent="0.25">
      <c r="A2407" s="62">
        <v>24111509</v>
      </c>
      <c r="B2407" s="63" t="s">
        <v>16019</v>
      </c>
    </row>
    <row r="2408" spans="1:2" x14ac:dyDescent="0.25">
      <c r="A2408" s="62">
        <v>24111801</v>
      </c>
      <c r="B2408" s="63" t="s">
        <v>2978</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10275</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4716</v>
      </c>
    </row>
    <row r="2422" spans="1:2" x14ac:dyDescent="0.25">
      <c r="A2422" s="62">
        <v>24112004</v>
      </c>
      <c r="B2422" s="63" t="s">
        <v>3232</v>
      </c>
    </row>
    <row r="2423" spans="1:2" x14ac:dyDescent="0.25">
      <c r="A2423" s="62">
        <v>24112005</v>
      </c>
      <c r="B2423" s="63" t="s">
        <v>8176</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18746</v>
      </c>
    </row>
    <row r="2436" spans="1:2" x14ac:dyDescent="0.25">
      <c r="A2436" s="62">
        <v>24112208</v>
      </c>
      <c r="B2436" s="63" t="s">
        <v>2606</v>
      </c>
    </row>
    <row r="2437" spans="1:2" x14ac:dyDescent="0.25">
      <c r="A2437" s="62">
        <v>24112209</v>
      </c>
      <c r="B2437" s="63" t="s">
        <v>9549</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4350</v>
      </c>
    </row>
    <row r="2445" spans="1:2" x14ac:dyDescent="0.25">
      <c r="A2445" s="62">
        <v>24112408</v>
      </c>
      <c r="B2445" s="63" t="s">
        <v>14737</v>
      </c>
    </row>
    <row r="2446" spans="1:2" x14ac:dyDescent="0.25">
      <c r="A2446" s="62">
        <v>24112409</v>
      </c>
      <c r="B2446" s="63" t="s">
        <v>5117</v>
      </c>
    </row>
    <row r="2447" spans="1:2" x14ac:dyDescent="0.25">
      <c r="A2447" s="62">
        <v>24112501</v>
      </c>
      <c r="B2447" s="63" t="s">
        <v>7832</v>
      </c>
    </row>
    <row r="2448" spans="1:2" x14ac:dyDescent="0.25">
      <c r="A2448" s="62">
        <v>24112502</v>
      </c>
      <c r="B2448" s="63" t="s">
        <v>3642</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4516</v>
      </c>
    </row>
    <row r="2458" spans="1:2" x14ac:dyDescent="0.25">
      <c r="A2458" s="62">
        <v>24121507</v>
      </c>
      <c r="B2458" s="63" t="s">
        <v>12566</v>
      </c>
    </row>
    <row r="2459" spans="1:2" x14ac:dyDescent="0.25">
      <c r="A2459" s="62">
        <v>24121508</v>
      </c>
      <c r="B2459" s="63" t="s">
        <v>2767</v>
      </c>
    </row>
    <row r="2460" spans="1:2" x14ac:dyDescent="0.25">
      <c r="A2460" s="62">
        <v>24121509</v>
      </c>
      <c r="B2460" s="63" t="s">
        <v>3783</v>
      </c>
    </row>
    <row r="2461" spans="1:2" x14ac:dyDescent="0.25">
      <c r="A2461" s="62">
        <v>24121801</v>
      </c>
      <c r="B2461" s="63" t="s">
        <v>12354</v>
      </c>
    </row>
    <row r="2462" spans="1:2" x14ac:dyDescent="0.25">
      <c r="A2462" s="62">
        <v>24121802</v>
      </c>
      <c r="B2462" s="63" t="s">
        <v>14237</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10894</v>
      </c>
    </row>
    <row r="2468" spans="1:2" x14ac:dyDescent="0.25">
      <c r="A2468" s="62">
        <v>24122001</v>
      </c>
      <c r="B2468" s="63" t="s">
        <v>3833</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4434</v>
      </c>
    </row>
    <row r="2477" spans="1:2" x14ac:dyDescent="0.25">
      <c r="A2477" s="62">
        <v>24131504</v>
      </c>
      <c r="B2477" s="63" t="s">
        <v>15424</v>
      </c>
    </row>
    <row r="2478" spans="1:2" x14ac:dyDescent="0.25">
      <c r="A2478" s="62">
        <v>24131505</v>
      </c>
      <c r="B2478" s="63" t="s">
        <v>3206</v>
      </c>
    </row>
    <row r="2479" spans="1:2" x14ac:dyDescent="0.25">
      <c r="A2479" s="62">
        <v>24131506</v>
      </c>
      <c r="B2479" s="63" t="s">
        <v>3289</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18625</v>
      </c>
    </row>
    <row r="2486" spans="1:2" x14ac:dyDescent="0.25">
      <c r="A2486" s="62">
        <v>24131607</v>
      </c>
      <c r="B2486" s="63" t="s">
        <v>7983</v>
      </c>
    </row>
    <row r="2487" spans="1:2" x14ac:dyDescent="0.25">
      <c r="A2487" s="62">
        <v>24131901</v>
      </c>
      <c r="B2487" s="63" t="s">
        <v>5143</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4901</v>
      </c>
    </row>
    <row r="2493" spans="1:2" x14ac:dyDescent="0.25">
      <c r="A2493" s="62">
        <v>24141507</v>
      </c>
      <c r="B2493" s="63" t="s">
        <v>13036</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2224</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13523</v>
      </c>
    </row>
    <row r="2514" spans="1:2" x14ac:dyDescent="0.25">
      <c r="A2514" s="62">
        <v>24141705</v>
      </c>
      <c r="B2514" s="63" t="s">
        <v>8234</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9538</v>
      </c>
    </row>
    <row r="2519" spans="1:2" x14ac:dyDescent="0.25">
      <c r="A2519" s="62">
        <v>25101501</v>
      </c>
      <c r="B2519" s="63" t="s">
        <v>16741</v>
      </c>
    </row>
    <row r="2520" spans="1:2" x14ac:dyDescent="0.25">
      <c r="A2520" s="62">
        <v>25101502</v>
      </c>
      <c r="B2520" s="63" t="s">
        <v>18147</v>
      </c>
    </row>
    <row r="2521" spans="1:2" x14ac:dyDescent="0.25">
      <c r="A2521" s="62">
        <v>25101503</v>
      </c>
      <c r="B2521" s="63" t="s">
        <v>13631</v>
      </c>
    </row>
    <row r="2522" spans="1:2" x14ac:dyDescent="0.25">
      <c r="A2522" s="62">
        <v>25101504</v>
      </c>
      <c r="B2522" s="63" t="s">
        <v>6190</v>
      </c>
    </row>
    <row r="2523" spans="1:2" x14ac:dyDescent="0.25">
      <c r="A2523" s="62">
        <v>25101505</v>
      </c>
      <c r="B2523" s="63" t="s">
        <v>14078</v>
      </c>
    </row>
    <row r="2524" spans="1:2" x14ac:dyDescent="0.25">
      <c r="A2524" s="62">
        <v>25101506</v>
      </c>
      <c r="B2524" s="63" t="s">
        <v>9402</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11416</v>
      </c>
    </row>
    <row r="2529" spans="1:2" x14ac:dyDescent="0.25">
      <c r="A2529" s="62">
        <v>25101604</v>
      </c>
      <c r="B2529" s="63" t="s">
        <v>10422</v>
      </c>
    </row>
    <row r="2530" spans="1:2" x14ac:dyDescent="0.25">
      <c r="A2530" s="62">
        <v>25101609</v>
      </c>
      <c r="B2530" s="63" t="s">
        <v>2703</v>
      </c>
    </row>
    <row r="2531" spans="1:2" x14ac:dyDescent="0.25">
      <c r="A2531" s="62">
        <v>25101610</v>
      </c>
      <c r="B2531" s="63" t="s">
        <v>1857</v>
      </c>
    </row>
    <row r="2532" spans="1:2" x14ac:dyDescent="0.25">
      <c r="A2532" s="62">
        <v>25101611</v>
      </c>
      <c r="B2532" s="63" t="s">
        <v>13867</v>
      </c>
    </row>
    <row r="2533" spans="1:2" x14ac:dyDescent="0.25">
      <c r="A2533" s="62">
        <v>25101701</v>
      </c>
      <c r="B2533" s="63" t="s">
        <v>4273</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5811</v>
      </c>
    </row>
    <row r="2540" spans="1:2" x14ac:dyDescent="0.25">
      <c r="A2540" s="62">
        <v>25101902</v>
      </c>
      <c r="B2540" s="63" t="s">
        <v>15553</v>
      </c>
    </row>
    <row r="2541" spans="1:2" x14ac:dyDescent="0.25">
      <c r="A2541" s="62">
        <v>25101903</v>
      </c>
      <c r="B2541" s="63" t="s">
        <v>14377</v>
      </c>
    </row>
    <row r="2542" spans="1:2" x14ac:dyDescent="0.25">
      <c r="A2542" s="62">
        <v>25101904</v>
      </c>
      <c r="B2542" s="63" t="s">
        <v>18612</v>
      </c>
    </row>
    <row r="2543" spans="1:2" x14ac:dyDescent="0.25">
      <c r="A2543" s="62">
        <v>25101905</v>
      </c>
      <c r="B2543" s="63" t="s">
        <v>17018</v>
      </c>
    </row>
    <row r="2544" spans="1:2" x14ac:dyDescent="0.25">
      <c r="A2544" s="62">
        <v>25101906</v>
      </c>
      <c r="B2544" s="63" t="s">
        <v>2656</v>
      </c>
    </row>
    <row r="2545" spans="1:2" x14ac:dyDescent="0.25">
      <c r="A2545" s="62">
        <v>25101907</v>
      </c>
      <c r="B2545" s="63" t="s">
        <v>3212</v>
      </c>
    </row>
    <row r="2546" spans="1:2" x14ac:dyDescent="0.25">
      <c r="A2546" s="62">
        <v>25101908</v>
      </c>
      <c r="B2546" s="63" t="s">
        <v>9448</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12938</v>
      </c>
    </row>
    <row r="2552" spans="1:2" x14ac:dyDescent="0.25">
      <c r="A2552" s="62">
        <v>25102103</v>
      </c>
      <c r="B2552" s="63" t="s">
        <v>5888</v>
      </c>
    </row>
    <row r="2553" spans="1:2" x14ac:dyDescent="0.25">
      <c r="A2553" s="62">
        <v>25102104</v>
      </c>
      <c r="B2553" s="63" t="s">
        <v>13745</v>
      </c>
    </row>
    <row r="2554" spans="1:2" x14ac:dyDescent="0.25">
      <c r="A2554" s="62">
        <v>25102105</v>
      </c>
      <c r="B2554" s="63" t="s">
        <v>17314</v>
      </c>
    </row>
    <row r="2555" spans="1:2" x14ac:dyDescent="0.25">
      <c r="A2555" s="62">
        <v>25102106</v>
      </c>
      <c r="B2555" s="63" t="s">
        <v>7757</v>
      </c>
    </row>
    <row r="2556" spans="1:2" x14ac:dyDescent="0.25">
      <c r="A2556" s="62">
        <v>25111501</v>
      </c>
      <c r="B2556" s="63" t="s">
        <v>9277</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11223</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4277</v>
      </c>
    </row>
    <row r="2567" spans="1:2" x14ac:dyDescent="0.25">
      <c r="A2567" s="62">
        <v>25111512</v>
      </c>
      <c r="B2567" s="63" t="s">
        <v>5677</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5983</v>
      </c>
    </row>
    <row r="2574" spans="1:2" x14ac:dyDescent="0.25">
      <c r="A2574" s="62">
        <v>25111703</v>
      </c>
      <c r="B2574" s="63" t="s">
        <v>4400</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5153</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4244</v>
      </c>
    </row>
    <row r="2586" spans="1:2" x14ac:dyDescent="0.25">
      <c r="A2586" s="62">
        <v>25111715</v>
      </c>
      <c r="B2586" s="63" t="s">
        <v>2210</v>
      </c>
    </row>
    <row r="2587" spans="1:2" x14ac:dyDescent="0.25">
      <c r="A2587" s="62">
        <v>25111716</v>
      </c>
      <c r="B2587" s="63" t="s">
        <v>10769</v>
      </c>
    </row>
    <row r="2588" spans="1:2" x14ac:dyDescent="0.25">
      <c r="A2588" s="62">
        <v>25111717</v>
      </c>
      <c r="B2588" s="63" t="s">
        <v>4226</v>
      </c>
    </row>
    <row r="2589" spans="1:2" x14ac:dyDescent="0.25">
      <c r="A2589" s="62">
        <v>25111718</v>
      </c>
      <c r="B2589" s="63" t="s">
        <v>14824</v>
      </c>
    </row>
    <row r="2590" spans="1:2" x14ac:dyDescent="0.25">
      <c r="A2590" s="62">
        <v>25111719</v>
      </c>
      <c r="B2590" s="63" t="s">
        <v>14458</v>
      </c>
    </row>
    <row r="2591" spans="1:2" x14ac:dyDescent="0.25">
      <c r="A2591" s="62">
        <v>25111720</v>
      </c>
      <c r="B2591" s="63" t="s">
        <v>2233</v>
      </c>
    </row>
    <row r="2592" spans="1:2" x14ac:dyDescent="0.25">
      <c r="A2592" s="62">
        <v>25111721</v>
      </c>
      <c r="B2592" s="63" t="s">
        <v>5104</v>
      </c>
    </row>
    <row r="2593" spans="1:2" x14ac:dyDescent="0.25">
      <c r="A2593" s="62">
        <v>25111801</v>
      </c>
      <c r="B2593" s="63" t="s">
        <v>4621</v>
      </c>
    </row>
    <row r="2594" spans="1:2" x14ac:dyDescent="0.25">
      <c r="A2594" s="62">
        <v>25111802</v>
      </c>
      <c r="B2594" s="63" t="s">
        <v>1549</v>
      </c>
    </row>
    <row r="2595" spans="1:2" x14ac:dyDescent="0.25">
      <c r="A2595" s="62">
        <v>25111803</v>
      </c>
      <c r="B2595" s="63" t="s">
        <v>16528</v>
      </c>
    </row>
    <row r="2596" spans="1:2" x14ac:dyDescent="0.25">
      <c r="A2596" s="62">
        <v>25111804</v>
      </c>
      <c r="B2596" s="63" t="s">
        <v>9041</v>
      </c>
    </row>
    <row r="2597" spans="1:2" x14ac:dyDescent="0.25">
      <c r="A2597" s="62">
        <v>25111805</v>
      </c>
      <c r="B2597" s="63" t="s">
        <v>5178</v>
      </c>
    </row>
    <row r="2598" spans="1:2" x14ac:dyDescent="0.25">
      <c r="A2598" s="62">
        <v>25111806</v>
      </c>
      <c r="B2598" s="63" t="s">
        <v>6953</v>
      </c>
    </row>
    <row r="2599" spans="1:2" x14ac:dyDescent="0.25">
      <c r="A2599" s="62">
        <v>25111807</v>
      </c>
      <c r="B2599" s="63" t="s">
        <v>2509</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5879</v>
      </c>
    </row>
    <row r="2606" spans="1:2" x14ac:dyDescent="0.25">
      <c r="A2606" s="62">
        <v>25111906</v>
      </c>
      <c r="B2606" s="63" t="s">
        <v>12728</v>
      </c>
    </row>
    <row r="2607" spans="1:2" x14ac:dyDescent="0.25">
      <c r="A2607" s="62">
        <v>25111907</v>
      </c>
      <c r="B2607" s="63" t="s">
        <v>10927</v>
      </c>
    </row>
    <row r="2608" spans="1:2" x14ac:dyDescent="0.25">
      <c r="A2608" s="62">
        <v>25111908</v>
      </c>
      <c r="B2608" s="63" t="s">
        <v>2036</v>
      </c>
    </row>
    <row r="2609" spans="1:2" x14ac:dyDescent="0.25">
      <c r="A2609" s="62">
        <v>25111909</v>
      </c>
      <c r="B2609" s="63" t="s">
        <v>7011</v>
      </c>
    </row>
    <row r="2610" spans="1:2" x14ac:dyDescent="0.25">
      <c r="A2610" s="62">
        <v>25111910</v>
      </c>
      <c r="B2610" s="63" t="s">
        <v>3368</v>
      </c>
    </row>
    <row r="2611" spans="1:2" x14ac:dyDescent="0.25">
      <c r="A2611" s="62">
        <v>25111911</v>
      </c>
      <c r="B2611" s="63" t="s">
        <v>9424</v>
      </c>
    </row>
    <row r="2612" spans="1:2" x14ac:dyDescent="0.25">
      <c r="A2612" s="62">
        <v>25111912</v>
      </c>
      <c r="B2612" s="63" t="s">
        <v>11559</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9723</v>
      </c>
    </row>
    <row r="2617" spans="1:2" x14ac:dyDescent="0.25">
      <c r="A2617" s="62">
        <v>25111917</v>
      </c>
      <c r="B2617" s="63" t="s">
        <v>11813</v>
      </c>
    </row>
    <row r="2618" spans="1:2" x14ac:dyDescent="0.25">
      <c r="A2618" s="62">
        <v>25111918</v>
      </c>
      <c r="B2618" s="63" t="s">
        <v>14908</v>
      </c>
    </row>
    <row r="2619" spans="1:2" x14ac:dyDescent="0.25">
      <c r="A2619" s="62">
        <v>25111919</v>
      </c>
      <c r="B2619" s="63" t="s">
        <v>4604</v>
      </c>
    </row>
    <row r="2620" spans="1:2" x14ac:dyDescent="0.25">
      <c r="A2620" s="62">
        <v>25111920</v>
      </c>
      <c r="B2620" s="63" t="s">
        <v>7476</v>
      </c>
    </row>
    <row r="2621" spans="1:2" x14ac:dyDescent="0.25">
      <c r="A2621" s="62">
        <v>25111921</v>
      </c>
      <c r="B2621" s="63" t="s">
        <v>9222</v>
      </c>
    </row>
    <row r="2622" spans="1:2" x14ac:dyDescent="0.25">
      <c r="A2622" s="62">
        <v>25111922</v>
      </c>
      <c r="B2622" s="63" t="s">
        <v>4668</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11234</v>
      </c>
    </row>
    <row r="2627" spans="1:2" x14ac:dyDescent="0.25">
      <c r="A2627" s="62">
        <v>25111927</v>
      </c>
      <c r="B2627" s="63" t="s">
        <v>3984</v>
      </c>
    </row>
    <row r="2628" spans="1:2" x14ac:dyDescent="0.25">
      <c r="A2628" s="62">
        <v>25111928</v>
      </c>
      <c r="B2628" s="63" t="s">
        <v>10383</v>
      </c>
    </row>
    <row r="2629" spans="1:2" x14ac:dyDescent="0.25">
      <c r="A2629" s="62">
        <v>25111929</v>
      </c>
      <c r="B2629" s="63" t="s">
        <v>5348</v>
      </c>
    </row>
    <row r="2630" spans="1:2" x14ac:dyDescent="0.25">
      <c r="A2630" s="62">
        <v>25111930</v>
      </c>
      <c r="B2630" s="63" t="s">
        <v>11950</v>
      </c>
    </row>
    <row r="2631" spans="1:2" x14ac:dyDescent="0.25">
      <c r="A2631" s="62">
        <v>25111931</v>
      </c>
      <c r="B2631" s="63" t="s">
        <v>4115</v>
      </c>
    </row>
    <row r="2632" spans="1:2" x14ac:dyDescent="0.25">
      <c r="A2632" s="62">
        <v>25111932</v>
      </c>
      <c r="B2632" s="63" t="s">
        <v>3552</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4531</v>
      </c>
    </row>
    <row r="2637" spans="1:2" x14ac:dyDescent="0.25">
      <c r="A2637" s="62">
        <v>25121502</v>
      </c>
      <c r="B2637" s="63" t="s">
        <v>4808</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16573</v>
      </c>
    </row>
    <row r="2644" spans="1:2" x14ac:dyDescent="0.25">
      <c r="A2644" s="62">
        <v>25121605</v>
      </c>
      <c r="B2644" s="63" t="s">
        <v>4603</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4994</v>
      </c>
    </row>
    <row r="2654" spans="1:2" x14ac:dyDescent="0.25">
      <c r="A2654" s="62">
        <v>25131503</v>
      </c>
      <c r="B2654" s="63" t="s">
        <v>483</v>
      </c>
    </row>
    <row r="2655" spans="1:2" x14ac:dyDescent="0.25">
      <c r="A2655" s="62">
        <v>25131504</v>
      </c>
      <c r="B2655" s="63" t="s">
        <v>9900</v>
      </c>
    </row>
    <row r="2656" spans="1:2" x14ac:dyDescent="0.25">
      <c r="A2656" s="62">
        <v>25131505</v>
      </c>
      <c r="B2656" s="63" t="s">
        <v>13551</v>
      </c>
    </row>
    <row r="2657" spans="1:2" x14ac:dyDescent="0.25">
      <c r="A2657" s="62">
        <v>25131506</v>
      </c>
      <c r="B2657" s="63" t="s">
        <v>5591</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4152</v>
      </c>
    </row>
    <row r="2666" spans="1:2" x14ac:dyDescent="0.25">
      <c r="A2666" s="62">
        <v>25131703</v>
      </c>
      <c r="B2666" s="63" t="s">
        <v>12711</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3060</v>
      </c>
    </row>
    <row r="2671" spans="1:2" x14ac:dyDescent="0.25">
      <c r="A2671" s="62">
        <v>25131708</v>
      </c>
      <c r="B2671" s="63" t="s">
        <v>12836</v>
      </c>
    </row>
    <row r="2672" spans="1:2" x14ac:dyDescent="0.25">
      <c r="A2672" s="62">
        <v>25131709</v>
      </c>
      <c r="B2672" s="63" t="s">
        <v>13128</v>
      </c>
    </row>
    <row r="2673" spans="1:2" x14ac:dyDescent="0.25">
      <c r="A2673" s="62">
        <v>25131801</v>
      </c>
      <c r="B2673" s="63" t="s">
        <v>5316</v>
      </c>
    </row>
    <row r="2674" spans="1:2" x14ac:dyDescent="0.25">
      <c r="A2674" s="62">
        <v>25131902</v>
      </c>
      <c r="B2674" s="63" t="s">
        <v>2957</v>
      </c>
    </row>
    <row r="2675" spans="1:2" x14ac:dyDescent="0.25">
      <c r="A2675" s="62">
        <v>25131903</v>
      </c>
      <c r="B2675" s="63" t="s">
        <v>13656</v>
      </c>
    </row>
    <row r="2676" spans="1:2" x14ac:dyDescent="0.25">
      <c r="A2676" s="62">
        <v>25131904</v>
      </c>
      <c r="B2676" s="63" t="s">
        <v>9132</v>
      </c>
    </row>
    <row r="2677" spans="1:2" x14ac:dyDescent="0.25">
      <c r="A2677" s="62">
        <v>25131905</v>
      </c>
      <c r="B2677" s="63" t="s">
        <v>12289</v>
      </c>
    </row>
    <row r="2678" spans="1:2" x14ac:dyDescent="0.25">
      <c r="A2678" s="62">
        <v>25131906</v>
      </c>
      <c r="B2678" s="63" t="s">
        <v>18288</v>
      </c>
    </row>
    <row r="2679" spans="1:2" x14ac:dyDescent="0.25">
      <c r="A2679" s="62">
        <v>25132001</v>
      </c>
      <c r="B2679" s="63" t="s">
        <v>8961</v>
      </c>
    </row>
    <row r="2680" spans="1:2" x14ac:dyDescent="0.25">
      <c r="A2680" s="62">
        <v>25132002</v>
      </c>
      <c r="B2680" s="63" t="s">
        <v>4794</v>
      </c>
    </row>
    <row r="2681" spans="1:2" x14ac:dyDescent="0.25">
      <c r="A2681" s="62">
        <v>25132003</v>
      </c>
      <c r="B2681" s="63" t="s">
        <v>18745</v>
      </c>
    </row>
    <row r="2682" spans="1:2" x14ac:dyDescent="0.25">
      <c r="A2682" s="62">
        <v>25132004</v>
      </c>
      <c r="B2682" s="63" t="s">
        <v>11449</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11019</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5364</v>
      </c>
    </row>
    <row r="2691" spans="1:2" x14ac:dyDescent="0.25">
      <c r="A2691" s="62">
        <v>25151706</v>
      </c>
      <c r="B2691" s="63" t="s">
        <v>2471</v>
      </c>
    </row>
    <row r="2692" spans="1:2" x14ac:dyDescent="0.25">
      <c r="A2692" s="62">
        <v>25151707</v>
      </c>
      <c r="B2692" s="63" t="s">
        <v>3861</v>
      </c>
    </row>
    <row r="2693" spans="1:2" x14ac:dyDescent="0.25">
      <c r="A2693" s="62">
        <v>25151708</v>
      </c>
      <c r="B2693" s="63" t="s">
        <v>5380</v>
      </c>
    </row>
    <row r="2694" spans="1:2" x14ac:dyDescent="0.25">
      <c r="A2694" s="62">
        <v>25151709</v>
      </c>
      <c r="B2694" s="63" t="s">
        <v>6649</v>
      </c>
    </row>
    <row r="2695" spans="1:2" x14ac:dyDescent="0.25">
      <c r="A2695" s="62">
        <v>25161501</v>
      </c>
      <c r="B2695" s="63" t="s">
        <v>14481</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2820</v>
      </c>
    </row>
    <row r="2700" spans="1:2" x14ac:dyDescent="0.25">
      <c r="A2700" s="62">
        <v>25161506</v>
      </c>
      <c r="B2700" s="63" t="s">
        <v>8694</v>
      </c>
    </row>
    <row r="2701" spans="1:2" x14ac:dyDescent="0.25">
      <c r="A2701" s="62">
        <v>25161507</v>
      </c>
      <c r="B2701" s="63" t="s">
        <v>14925</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3130</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3334</v>
      </c>
    </row>
    <row r="2710" spans="1:2" x14ac:dyDescent="0.25">
      <c r="A2710" s="62">
        <v>25171602</v>
      </c>
      <c r="B2710" s="63" t="s">
        <v>2808</v>
      </c>
    </row>
    <row r="2711" spans="1:2" x14ac:dyDescent="0.25">
      <c r="A2711" s="62">
        <v>25171603</v>
      </c>
      <c r="B2711" s="63" t="s">
        <v>13663</v>
      </c>
    </row>
    <row r="2712" spans="1:2" x14ac:dyDescent="0.25">
      <c r="A2712" s="62">
        <v>25171702</v>
      </c>
      <c r="B2712" s="63" t="s">
        <v>8243</v>
      </c>
    </row>
    <row r="2713" spans="1:2" x14ac:dyDescent="0.25">
      <c r="A2713" s="62">
        <v>25171703</v>
      </c>
      <c r="B2713" s="63" t="s">
        <v>4943</v>
      </c>
    </row>
    <row r="2714" spans="1:2" x14ac:dyDescent="0.25">
      <c r="A2714" s="62">
        <v>25171704</v>
      </c>
      <c r="B2714" s="63" t="s">
        <v>11045</v>
      </c>
    </row>
    <row r="2715" spans="1:2" x14ac:dyDescent="0.25">
      <c r="A2715" s="62">
        <v>25171705</v>
      </c>
      <c r="B2715" s="63" t="s">
        <v>8819</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14713</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17790</v>
      </c>
    </row>
    <row r="2730" spans="1:2" x14ac:dyDescent="0.25">
      <c r="A2730" s="62">
        <v>25171901</v>
      </c>
      <c r="B2730" s="63" t="s">
        <v>3591</v>
      </c>
    </row>
    <row r="2731" spans="1:2" x14ac:dyDescent="0.25">
      <c r="A2731" s="62">
        <v>25171902</v>
      </c>
      <c r="B2731" s="63" t="s">
        <v>9794</v>
      </c>
    </row>
    <row r="2732" spans="1:2" x14ac:dyDescent="0.25">
      <c r="A2732" s="62">
        <v>25171903</v>
      </c>
      <c r="B2732" s="63" t="s">
        <v>13990</v>
      </c>
    </row>
    <row r="2733" spans="1:2" x14ac:dyDescent="0.25">
      <c r="A2733" s="62">
        <v>25171905</v>
      </c>
      <c r="B2733" s="63" t="s">
        <v>10997</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9177</v>
      </c>
    </row>
    <row r="2739" spans="1:2" x14ac:dyDescent="0.25">
      <c r="A2739" s="62">
        <v>25172007</v>
      </c>
      <c r="B2739" s="63" t="s">
        <v>11139</v>
      </c>
    </row>
    <row r="2740" spans="1:2" x14ac:dyDescent="0.25">
      <c r="A2740" s="62">
        <v>25172009</v>
      </c>
      <c r="B2740" s="63" t="s">
        <v>2456</v>
      </c>
    </row>
    <row r="2741" spans="1:2" x14ac:dyDescent="0.25">
      <c r="A2741" s="62">
        <v>25172010</v>
      </c>
      <c r="B2741" s="63" t="s">
        <v>11393</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4941</v>
      </c>
    </row>
    <row r="2755" spans="1:2" x14ac:dyDescent="0.25">
      <c r="A2755" s="62">
        <v>25172203</v>
      </c>
      <c r="B2755" s="63" t="s">
        <v>10889</v>
      </c>
    </row>
    <row r="2756" spans="1:2" x14ac:dyDescent="0.25">
      <c r="A2756" s="62">
        <v>25172204</v>
      </c>
      <c r="B2756" s="63" t="s">
        <v>18357</v>
      </c>
    </row>
    <row r="2757" spans="1:2" x14ac:dyDescent="0.25">
      <c r="A2757" s="62">
        <v>25172205</v>
      </c>
      <c r="B2757" s="63" t="s">
        <v>2543</v>
      </c>
    </row>
    <row r="2758" spans="1:2" x14ac:dyDescent="0.25">
      <c r="A2758" s="62">
        <v>25172301</v>
      </c>
      <c r="B2758" s="63" t="s">
        <v>6742</v>
      </c>
    </row>
    <row r="2759" spans="1:2" x14ac:dyDescent="0.25">
      <c r="A2759" s="62">
        <v>25172303</v>
      </c>
      <c r="B2759" s="63" t="s">
        <v>14639</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5860</v>
      </c>
    </row>
    <row r="2765" spans="1:2" x14ac:dyDescent="0.25">
      <c r="A2765" s="62">
        <v>25172502</v>
      </c>
      <c r="B2765" s="63" t="s">
        <v>14168</v>
      </c>
    </row>
    <row r="2766" spans="1:2" x14ac:dyDescent="0.25">
      <c r="A2766" s="62">
        <v>25172503</v>
      </c>
      <c r="B2766" s="63" t="s">
        <v>6013</v>
      </c>
    </row>
    <row r="2767" spans="1:2" x14ac:dyDescent="0.25">
      <c r="A2767" s="62">
        <v>25172504</v>
      </c>
      <c r="B2767" s="63" t="s">
        <v>16136</v>
      </c>
    </row>
    <row r="2768" spans="1:2" x14ac:dyDescent="0.25">
      <c r="A2768" s="62">
        <v>25172505</v>
      </c>
      <c r="B2768" s="63" t="s">
        <v>18000</v>
      </c>
    </row>
    <row r="2769" spans="1:2" x14ac:dyDescent="0.25">
      <c r="A2769" s="62">
        <v>25172506</v>
      </c>
      <c r="B2769" s="63" t="s">
        <v>6193</v>
      </c>
    </row>
    <row r="2770" spans="1:2" x14ac:dyDescent="0.25">
      <c r="A2770" s="62">
        <v>25172507</v>
      </c>
      <c r="B2770" s="63" t="s">
        <v>11522</v>
      </c>
    </row>
    <row r="2771" spans="1:2" x14ac:dyDescent="0.25">
      <c r="A2771" s="62">
        <v>25172508</v>
      </c>
      <c r="B2771" s="63" t="s">
        <v>18397</v>
      </c>
    </row>
    <row r="2772" spans="1:2" x14ac:dyDescent="0.25">
      <c r="A2772" s="62">
        <v>25172601</v>
      </c>
      <c r="B2772" s="63" t="s">
        <v>9505</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9931</v>
      </c>
    </row>
    <row r="2777" spans="1:2" x14ac:dyDescent="0.25">
      <c r="A2777" s="62">
        <v>25172606</v>
      </c>
      <c r="B2777" s="63" t="s">
        <v>7173</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9656</v>
      </c>
    </row>
    <row r="2784" spans="1:2" x14ac:dyDescent="0.25">
      <c r="A2784" s="62">
        <v>25172803</v>
      </c>
      <c r="B2784" s="63" t="s">
        <v>2536</v>
      </c>
    </row>
    <row r="2785" spans="1:2" x14ac:dyDescent="0.25">
      <c r="A2785" s="62">
        <v>25172901</v>
      </c>
      <c r="B2785" s="63" t="s">
        <v>14649</v>
      </c>
    </row>
    <row r="2786" spans="1:2" x14ac:dyDescent="0.25">
      <c r="A2786" s="62">
        <v>25172903</v>
      </c>
      <c r="B2786" s="63" t="s">
        <v>18121</v>
      </c>
    </row>
    <row r="2787" spans="1:2" x14ac:dyDescent="0.25">
      <c r="A2787" s="62">
        <v>25172904</v>
      </c>
      <c r="B2787" s="63" t="s">
        <v>6296</v>
      </c>
    </row>
    <row r="2788" spans="1:2" x14ac:dyDescent="0.25">
      <c r="A2788" s="62">
        <v>25172905</v>
      </c>
      <c r="B2788" s="63" t="s">
        <v>10875</v>
      </c>
    </row>
    <row r="2789" spans="1:2" x14ac:dyDescent="0.25">
      <c r="A2789" s="62">
        <v>25172906</v>
      </c>
      <c r="B2789" s="63" t="s">
        <v>3134</v>
      </c>
    </row>
    <row r="2790" spans="1:2" x14ac:dyDescent="0.25">
      <c r="A2790" s="62">
        <v>25172907</v>
      </c>
      <c r="B2790" s="63" t="s">
        <v>14736</v>
      </c>
    </row>
    <row r="2791" spans="1:2" x14ac:dyDescent="0.25">
      <c r="A2791" s="62">
        <v>25173001</v>
      </c>
      <c r="B2791" s="63" t="s">
        <v>7639</v>
      </c>
    </row>
    <row r="2792" spans="1:2" x14ac:dyDescent="0.25">
      <c r="A2792" s="62">
        <v>25173003</v>
      </c>
      <c r="B2792" s="63" t="s">
        <v>5872</v>
      </c>
    </row>
    <row r="2793" spans="1:2" x14ac:dyDescent="0.25">
      <c r="A2793" s="62">
        <v>25173004</v>
      </c>
      <c r="B2793" s="63" t="s">
        <v>4655</v>
      </c>
    </row>
    <row r="2794" spans="1:2" x14ac:dyDescent="0.25">
      <c r="A2794" s="62">
        <v>25173005</v>
      </c>
      <c r="B2794" s="63" t="s">
        <v>8207</v>
      </c>
    </row>
    <row r="2795" spans="1:2" x14ac:dyDescent="0.25">
      <c r="A2795" s="62">
        <v>25173107</v>
      </c>
      <c r="B2795" s="63" t="s">
        <v>1847</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3262</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4616</v>
      </c>
    </row>
    <row r="2805" spans="1:2" x14ac:dyDescent="0.25">
      <c r="A2805" s="62">
        <v>25173802</v>
      </c>
      <c r="B2805" s="63" t="s">
        <v>9927</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8189</v>
      </c>
    </row>
    <row r="2811" spans="1:2" x14ac:dyDescent="0.25">
      <c r="A2811" s="62">
        <v>25173808</v>
      </c>
      <c r="B2811" s="63" t="s">
        <v>13066</v>
      </c>
    </row>
    <row r="2812" spans="1:2" x14ac:dyDescent="0.25">
      <c r="A2812" s="62">
        <v>25173809</v>
      </c>
      <c r="B2812" s="63" t="s">
        <v>14557</v>
      </c>
    </row>
    <row r="2813" spans="1:2" x14ac:dyDescent="0.25">
      <c r="A2813" s="62">
        <v>25173810</v>
      </c>
      <c r="B2813" s="63" t="s">
        <v>8440</v>
      </c>
    </row>
    <row r="2814" spans="1:2" x14ac:dyDescent="0.25">
      <c r="A2814" s="62">
        <v>25173811</v>
      </c>
      <c r="B2814" s="63" t="s">
        <v>8969</v>
      </c>
    </row>
    <row r="2815" spans="1:2" x14ac:dyDescent="0.25">
      <c r="A2815" s="62">
        <v>25173812</v>
      </c>
      <c r="B2815" s="63" t="s">
        <v>12086</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2397</v>
      </c>
    </row>
    <row r="2824" spans="1:2" x14ac:dyDescent="0.25">
      <c r="A2824" s="62">
        <v>25174004</v>
      </c>
      <c r="B2824" s="63" t="s">
        <v>7554</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12334</v>
      </c>
    </row>
    <row r="2831" spans="1:2" x14ac:dyDescent="0.25">
      <c r="A2831" s="62">
        <v>25174107</v>
      </c>
      <c r="B2831" s="63" t="s">
        <v>163</v>
      </c>
    </row>
    <row r="2832" spans="1:2" x14ac:dyDescent="0.25">
      <c r="A2832" s="62">
        <v>25174201</v>
      </c>
      <c r="B2832" s="63" t="s">
        <v>9025</v>
      </c>
    </row>
    <row r="2833" spans="1:2" x14ac:dyDescent="0.25">
      <c r="A2833" s="62">
        <v>25174202</v>
      </c>
      <c r="B2833" s="63" t="s">
        <v>13412</v>
      </c>
    </row>
    <row r="2834" spans="1:2" x14ac:dyDescent="0.25">
      <c r="A2834" s="62">
        <v>25174203</v>
      </c>
      <c r="B2834" s="63" t="s">
        <v>10539</v>
      </c>
    </row>
    <row r="2835" spans="1:2" x14ac:dyDescent="0.25">
      <c r="A2835" s="62">
        <v>25174204</v>
      </c>
      <c r="B2835" s="63" t="s">
        <v>4323</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4704</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14859</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4758</v>
      </c>
    </row>
    <row r="2852" spans="1:2" x14ac:dyDescent="0.25">
      <c r="A2852" s="62">
        <v>25174408</v>
      </c>
      <c r="B2852" s="63" t="s">
        <v>9302</v>
      </c>
    </row>
    <row r="2853" spans="1:2" x14ac:dyDescent="0.25">
      <c r="A2853" s="62">
        <v>25174409</v>
      </c>
      <c r="B2853" s="63" t="s">
        <v>3268</v>
      </c>
    </row>
    <row r="2854" spans="1:2" x14ac:dyDescent="0.25">
      <c r="A2854" s="62">
        <v>25174410</v>
      </c>
      <c r="B2854" s="63" t="s">
        <v>15743</v>
      </c>
    </row>
    <row r="2855" spans="1:2" x14ac:dyDescent="0.25">
      <c r="A2855" s="62">
        <v>25174601</v>
      </c>
      <c r="B2855" s="63" t="s">
        <v>9255</v>
      </c>
    </row>
    <row r="2856" spans="1:2" x14ac:dyDescent="0.25">
      <c r="A2856" s="62">
        <v>25174602</v>
      </c>
      <c r="B2856" s="63" t="s">
        <v>16498</v>
      </c>
    </row>
    <row r="2857" spans="1:2" x14ac:dyDescent="0.25">
      <c r="A2857" s="62">
        <v>25174603</v>
      </c>
      <c r="B2857" s="63" t="s">
        <v>9670</v>
      </c>
    </row>
    <row r="2858" spans="1:2" x14ac:dyDescent="0.25">
      <c r="A2858" s="62">
        <v>25174701</v>
      </c>
      <c r="B2858" s="63" t="s">
        <v>4609</v>
      </c>
    </row>
    <row r="2859" spans="1:2" x14ac:dyDescent="0.25">
      <c r="A2859" s="62">
        <v>25181601</v>
      </c>
      <c r="B2859" s="63" t="s">
        <v>4125</v>
      </c>
    </row>
    <row r="2860" spans="1:2" x14ac:dyDescent="0.25">
      <c r="A2860" s="62">
        <v>25181602</v>
      </c>
      <c r="B2860" s="63" t="s">
        <v>12113</v>
      </c>
    </row>
    <row r="2861" spans="1:2" x14ac:dyDescent="0.25">
      <c r="A2861" s="62">
        <v>25181603</v>
      </c>
      <c r="B2861" s="63" t="s">
        <v>2041</v>
      </c>
    </row>
    <row r="2862" spans="1:2" x14ac:dyDescent="0.25">
      <c r="A2862" s="62">
        <v>25181701</v>
      </c>
      <c r="B2862" s="63" t="s">
        <v>2831</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10492</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4097</v>
      </c>
    </row>
    <row r="2872" spans="1:2" x14ac:dyDescent="0.25">
      <c r="A2872" s="62">
        <v>25181711</v>
      </c>
      <c r="B2872" s="63" t="s">
        <v>4237</v>
      </c>
    </row>
    <row r="2873" spans="1:2" x14ac:dyDescent="0.25">
      <c r="A2873" s="62">
        <v>25181712</v>
      </c>
      <c r="B2873" s="63" t="s">
        <v>14954</v>
      </c>
    </row>
    <row r="2874" spans="1:2" x14ac:dyDescent="0.25">
      <c r="A2874" s="62">
        <v>25181713</v>
      </c>
      <c r="B2874" s="63" t="s">
        <v>12144</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16789</v>
      </c>
    </row>
    <row r="2879" spans="1:2" x14ac:dyDescent="0.25">
      <c r="A2879" s="62">
        <v>25191505</v>
      </c>
      <c r="B2879" s="63" t="s">
        <v>10911</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8580</v>
      </c>
    </row>
    <row r="2888" spans="1:2" x14ac:dyDescent="0.25">
      <c r="A2888" s="62">
        <v>25191514</v>
      </c>
      <c r="B2888" s="63" t="s">
        <v>16401</v>
      </c>
    </row>
    <row r="2889" spans="1:2" x14ac:dyDescent="0.25">
      <c r="A2889" s="62">
        <v>25191601</v>
      </c>
      <c r="B2889" s="63" t="s">
        <v>6657</v>
      </c>
    </row>
    <row r="2890" spans="1:2" x14ac:dyDescent="0.25">
      <c r="A2890" s="62">
        <v>25191602</v>
      </c>
      <c r="B2890" s="63" t="s">
        <v>17307</v>
      </c>
    </row>
    <row r="2891" spans="1:2" x14ac:dyDescent="0.25">
      <c r="A2891" s="62">
        <v>25191603</v>
      </c>
      <c r="B2891" s="63" t="s">
        <v>3967</v>
      </c>
    </row>
    <row r="2892" spans="1:2" x14ac:dyDescent="0.25">
      <c r="A2892" s="62">
        <v>25191604</v>
      </c>
      <c r="B2892" s="63" t="s">
        <v>11133</v>
      </c>
    </row>
    <row r="2893" spans="1:2" x14ac:dyDescent="0.25">
      <c r="A2893" s="62">
        <v>25191605</v>
      </c>
      <c r="B2893" s="63" t="s">
        <v>15494</v>
      </c>
    </row>
    <row r="2894" spans="1:2" x14ac:dyDescent="0.25">
      <c r="A2894" s="62">
        <v>25191701</v>
      </c>
      <c r="B2894" s="63" t="s">
        <v>16487</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14107</v>
      </c>
    </row>
    <row r="2906" spans="1:2" x14ac:dyDescent="0.25">
      <c r="A2906" s="62">
        <v>25201509</v>
      </c>
      <c r="B2906" s="63" t="s">
        <v>10218</v>
      </c>
    </row>
    <row r="2907" spans="1:2" x14ac:dyDescent="0.25">
      <c r="A2907" s="62">
        <v>25201510</v>
      </c>
      <c r="B2907" s="63" t="s">
        <v>5534</v>
      </c>
    </row>
    <row r="2908" spans="1:2" x14ac:dyDescent="0.25">
      <c r="A2908" s="62">
        <v>25201511</v>
      </c>
      <c r="B2908" s="63" t="s">
        <v>16892</v>
      </c>
    </row>
    <row r="2909" spans="1:2" x14ac:dyDescent="0.25">
      <c r="A2909" s="62">
        <v>25201512</v>
      </c>
      <c r="B2909" s="63" t="s">
        <v>8892</v>
      </c>
    </row>
    <row r="2910" spans="1:2" x14ac:dyDescent="0.25">
      <c r="A2910" s="62">
        <v>25201513</v>
      </c>
      <c r="B2910" s="63" t="s">
        <v>10263</v>
      </c>
    </row>
    <row r="2911" spans="1:2" x14ac:dyDescent="0.25">
      <c r="A2911" s="62">
        <v>25201514</v>
      </c>
      <c r="B2911" s="63" t="s">
        <v>11982</v>
      </c>
    </row>
    <row r="2912" spans="1:2" x14ac:dyDescent="0.25">
      <c r="A2912" s="62">
        <v>25201515</v>
      </c>
      <c r="B2912" s="63" t="s">
        <v>14983</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3021</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10698</v>
      </c>
    </row>
    <row r="2929" spans="1:2" x14ac:dyDescent="0.25">
      <c r="A2929" s="62">
        <v>25201706</v>
      </c>
      <c r="B2929" s="63" t="s">
        <v>5707</v>
      </c>
    </row>
    <row r="2930" spans="1:2" x14ac:dyDescent="0.25">
      <c r="A2930" s="62">
        <v>25201707</v>
      </c>
      <c r="B2930" s="63" t="s">
        <v>4854</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4229</v>
      </c>
    </row>
    <row r="2938" spans="1:2" x14ac:dyDescent="0.25">
      <c r="A2938" s="62">
        <v>25201903</v>
      </c>
      <c r="B2938" s="63" t="s">
        <v>15128</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7594</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3953</v>
      </c>
    </row>
    <row r="2950" spans="1:2" x14ac:dyDescent="0.25">
      <c r="A2950" s="62">
        <v>25202202</v>
      </c>
      <c r="B2950" s="63" t="s">
        <v>4421</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3973</v>
      </c>
    </row>
    <row r="2955" spans="1:2" x14ac:dyDescent="0.25">
      <c r="A2955" s="62">
        <v>25202301</v>
      </c>
      <c r="B2955" s="63" t="s">
        <v>11974</v>
      </c>
    </row>
    <row r="2956" spans="1:2" x14ac:dyDescent="0.25">
      <c r="A2956" s="62">
        <v>25202302</v>
      </c>
      <c r="B2956" s="63" t="s">
        <v>18029</v>
      </c>
    </row>
    <row r="2957" spans="1:2" x14ac:dyDescent="0.25">
      <c r="A2957" s="62">
        <v>25202401</v>
      </c>
      <c r="B2957" s="63" t="s">
        <v>8874</v>
      </c>
    </row>
    <row r="2958" spans="1:2" x14ac:dyDescent="0.25">
      <c r="A2958" s="62">
        <v>25202402</v>
      </c>
      <c r="B2958" s="63" t="s">
        <v>2421</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9081</v>
      </c>
    </row>
    <row r="2969" spans="1:2" x14ac:dyDescent="0.25">
      <c r="A2969" s="62">
        <v>25202507</v>
      </c>
      <c r="B2969" s="63" t="s">
        <v>15962</v>
      </c>
    </row>
    <row r="2970" spans="1:2" x14ac:dyDescent="0.25">
      <c r="A2970" s="62">
        <v>25202508</v>
      </c>
      <c r="B2970" s="63" t="s">
        <v>1882</v>
      </c>
    </row>
    <row r="2971" spans="1:2" x14ac:dyDescent="0.25">
      <c r="A2971" s="62">
        <v>25202509</v>
      </c>
      <c r="B2971" s="63" t="s">
        <v>5526</v>
      </c>
    </row>
    <row r="2972" spans="1:2" x14ac:dyDescent="0.25">
      <c r="A2972" s="62">
        <v>25202510</v>
      </c>
      <c r="B2972" s="63" t="s">
        <v>13317</v>
      </c>
    </row>
    <row r="2973" spans="1:2" x14ac:dyDescent="0.25">
      <c r="A2973" s="62">
        <v>25202601</v>
      </c>
      <c r="B2973" s="63" t="s">
        <v>14931</v>
      </c>
    </row>
    <row r="2974" spans="1:2" x14ac:dyDescent="0.25">
      <c r="A2974" s="62">
        <v>25202602</v>
      </c>
      <c r="B2974" s="63" t="s">
        <v>4448</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9743</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5226</v>
      </c>
    </row>
    <row r="3003" spans="1:2" x14ac:dyDescent="0.25">
      <c r="A3003" s="62">
        <v>26101609</v>
      </c>
      <c r="B3003" s="63" t="s">
        <v>13874</v>
      </c>
    </row>
    <row r="3004" spans="1:2" x14ac:dyDescent="0.25">
      <c r="A3004" s="62">
        <v>26101610</v>
      </c>
      <c r="B3004" s="63" t="s">
        <v>4307</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2806</v>
      </c>
    </row>
    <row r="3011" spans="1:2" x14ac:dyDescent="0.25">
      <c r="A3011" s="62">
        <v>26101701</v>
      </c>
      <c r="B3011" s="63" t="s">
        <v>3790</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16734</v>
      </c>
    </row>
    <row r="3016" spans="1:2" x14ac:dyDescent="0.25">
      <c r="A3016" s="62">
        <v>26101706</v>
      </c>
      <c r="B3016" s="63" t="s">
        <v>3761</v>
      </c>
    </row>
    <row r="3017" spans="1:2" x14ac:dyDescent="0.25">
      <c r="A3017" s="62">
        <v>26101707</v>
      </c>
      <c r="B3017" s="63" t="s">
        <v>7522</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634</v>
      </c>
    </row>
    <row r="3025" spans="1:2" x14ac:dyDescent="0.25">
      <c r="A3025" s="62">
        <v>26101716</v>
      </c>
      <c r="B3025" s="63" t="s">
        <v>3215</v>
      </c>
    </row>
    <row r="3026" spans="1:2" x14ac:dyDescent="0.25">
      <c r="A3026" s="62">
        <v>26101717</v>
      </c>
      <c r="B3026" s="63" t="s">
        <v>4180</v>
      </c>
    </row>
    <row r="3027" spans="1:2" x14ac:dyDescent="0.25">
      <c r="A3027" s="62">
        <v>26101718</v>
      </c>
      <c r="B3027" s="63" t="s">
        <v>6998</v>
      </c>
    </row>
    <row r="3028" spans="1:2" x14ac:dyDescent="0.25">
      <c r="A3028" s="62">
        <v>26101719</v>
      </c>
      <c r="B3028" s="63" t="s">
        <v>4429</v>
      </c>
    </row>
    <row r="3029" spans="1:2" x14ac:dyDescent="0.25">
      <c r="A3029" s="62">
        <v>26101720</v>
      </c>
      <c r="B3029" s="63" t="s">
        <v>2133</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12200</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10844</v>
      </c>
    </row>
    <row r="3041" spans="1:2" x14ac:dyDescent="0.25">
      <c r="A3041" s="62">
        <v>26101733</v>
      </c>
      <c r="B3041" s="63" t="s">
        <v>6052</v>
      </c>
    </row>
    <row r="3042" spans="1:2" x14ac:dyDescent="0.25">
      <c r="A3042" s="62">
        <v>26101734</v>
      </c>
      <c r="B3042" s="63" t="s">
        <v>11943</v>
      </c>
    </row>
    <row r="3043" spans="1:2" x14ac:dyDescent="0.25">
      <c r="A3043" s="62">
        <v>26101735</v>
      </c>
      <c r="B3043" s="63" t="s">
        <v>13798</v>
      </c>
    </row>
    <row r="3044" spans="1:2" x14ac:dyDescent="0.25">
      <c r="A3044" s="62">
        <v>26101736</v>
      </c>
      <c r="B3044" s="63" t="s">
        <v>10798</v>
      </c>
    </row>
    <row r="3045" spans="1:2" x14ac:dyDescent="0.25">
      <c r="A3045" s="62">
        <v>26101737</v>
      </c>
      <c r="B3045" s="63" t="s">
        <v>1752</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2762</v>
      </c>
    </row>
    <row r="3060" spans="1:2" x14ac:dyDescent="0.25">
      <c r="A3060" s="62">
        <v>26101758</v>
      </c>
      <c r="B3060" s="63" t="s">
        <v>5571</v>
      </c>
    </row>
    <row r="3061" spans="1:2" x14ac:dyDescent="0.25">
      <c r="A3061" s="62">
        <v>26101759</v>
      </c>
      <c r="B3061" s="63" t="s">
        <v>17411</v>
      </c>
    </row>
    <row r="3062" spans="1:2" x14ac:dyDescent="0.25">
      <c r="A3062" s="62">
        <v>26101760</v>
      </c>
      <c r="B3062" s="63" t="s">
        <v>10447</v>
      </c>
    </row>
    <row r="3063" spans="1:2" x14ac:dyDescent="0.25">
      <c r="A3063" s="62">
        <v>26101761</v>
      </c>
      <c r="B3063" s="63" t="s">
        <v>17937</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5782</v>
      </c>
    </row>
    <row r="3068" spans="1:2" x14ac:dyDescent="0.25">
      <c r="A3068" s="62">
        <v>26101766</v>
      </c>
      <c r="B3068" s="63" t="s">
        <v>13123</v>
      </c>
    </row>
    <row r="3069" spans="1:2" x14ac:dyDescent="0.25">
      <c r="A3069" s="62">
        <v>26101801</v>
      </c>
      <c r="B3069" s="63" t="s">
        <v>5268</v>
      </c>
    </row>
    <row r="3070" spans="1:2" x14ac:dyDescent="0.25">
      <c r="A3070" s="62">
        <v>26101802</v>
      </c>
      <c r="B3070" s="63" t="s">
        <v>10679</v>
      </c>
    </row>
    <row r="3071" spans="1:2" x14ac:dyDescent="0.25">
      <c r="A3071" s="62">
        <v>26101803</v>
      </c>
      <c r="B3071" s="63" t="s">
        <v>18798</v>
      </c>
    </row>
    <row r="3072" spans="1:2" x14ac:dyDescent="0.25">
      <c r="A3072" s="62">
        <v>26101805</v>
      </c>
      <c r="B3072" s="63" t="s">
        <v>10716</v>
      </c>
    </row>
    <row r="3073" spans="1:2" x14ac:dyDescent="0.25">
      <c r="A3073" s="62">
        <v>26101806</v>
      </c>
      <c r="B3073" s="63" t="s">
        <v>13327</v>
      </c>
    </row>
    <row r="3074" spans="1:2" x14ac:dyDescent="0.25">
      <c r="A3074" s="62">
        <v>26101807</v>
      </c>
      <c r="B3074" s="63" t="s">
        <v>9392</v>
      </c>
    </row>
    <row r="3075" spans="1:2" x14ac:dyDescent="0.25">
      <c r="A3075" s="62">
        <v>26101808</v>
      </c>
      <c r="B3075" s="63" t="s">
        <v>18805</v>
      </c>
    </row>
    <row r="3076" spans="1:2" x14ac:dyDescent="0.25">
      <c r="A3076" s="62">
        <v>26101809</v>
      </c>
      <c r="B3076" s="63" t="s">
        <v>12656</v>
      </c>
    </row>
    <row r="3077" spans="1:2" x14ac:dyDescent="0.25">
      <c r="A3077" s="62">
        <v>26101903</v>
      </c>
      <c r="B3077" s="63" t="s">
        <v>14927</v>
      </c>
    </row>
    <row r="3078" spans="1:2" x14ac:dyDescent="0.25">
      <c r="A3078" s="62">
        <v>26101904</v>
      </c>
      <c r="B3078" s="63" t="s">
        <v>6789</v>
      </c>
    </row>
    <row r="3079" spans="1:2" x14ac:dyDescent="0.25">
      <c r="A3079" s="62">
        <v>26101905</v>
      </c>
      <c r="B3079" s="63" t="s">
        <v>2282</v>
      </c>
    </row>
    <row r="3080" spans="1:2" x14ac:dyDescent="0.25">
      <c r="A3080" s="62">
        <v>26111501</v>
      </c>
      <c r="B3080" s="63" t="s">
        <v>10036</v>
      </c>
    </row>
    <row r="3081" spans="1:2" x14ac:dyDescent="0.25">
      <c r="A3081" s="62">
        <v>26111503</v>
      </c>
      <c r="B3081" s="63" t="s">
        <v>9188</v>
      </c>
    </row>
    <row r="3082" spans="1:2" x14ac:dyDescent="0.25">
      <c r="A3082" s="62">
        <v>26111504</v>
      </c>
      <c r="B3082" s="63" t="s">
        <v>4019</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2995</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16360</v>
      </c>
    </row>
    <row r="3092" spans="1:2" x14ac:dyDescent="0.25">
      <c r="A3092" s="62">
        <v>26111516</v>
      </c>
      <c r="B3092" s="63" t="s">
        <v>4276</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3880</v>
      </c>
    </row>
    <row r="3100" spans="1:2" x14ac:dyDescent="0.25">
      <c r="A3100" s="62">
        <v>26111524</v>
      </c>
      <c r="B3100" s="63" t="s">
        <v>11077</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10607</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8787</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5351</v>
      </c>
    </row>
    <row r="3115" spans="1:2" x14ac:dyDescent="0.25">
      <c r="A3115" s="62">
        <v>26111604</v>
      </c>
      <c r="B3115" s="63" t="s">
        <v>9250</v>
      </c>
    </row>
    <row r="3116" spans="1:2" x14ac:dyDescent="0.25">
      <c r="A3116" s="62">
        <v>26111605</v>
      </c>
      <c r="B3116" s="63" t="s">
        <v>5277</v>
      </c>
    </row>
    <row r="3117" spans="1:2" x14ac:dyDescent="0.25">
      <c r="A3117" s="62">
        <v>26111606</v>
      </c>
      <c r="B3117" s="63" t="s">
        <v>16371</v>
      </c>
    </row>
    <row r="3118" spans="1:2" x14ac:dyDescent="0.25">
      <c r="A3118" s="62">
        <v>26111607</v>
      </c>
      <c r="B3118" s="63" t="s">
        <v>10523</v>
      </c>
    </row>
    <row r="3119" spans="1:2" x14ac:dyDescent="0.25">
      <c r="A3119" s="62">
        <v>26111608</v>
      </c>
      <c r="B3119" s="63" t="s">
        <v>13960</v>
      </c>
    </row>
    <row r="3120" spans="1:2" x14ac:dyDescent="0.25">
      <c r="A3120" s="62">
        <v>26111701</v>
      </c>
      <c r="B3120" s="63" t="s">
        <v>5430</v>
      </c>
    </row>
    <row r="3121" spans="1:2" x14ac:dyDescent="0.25">
      <c r="A3121" s="62">
        <v>26111702</v>
      </c>
      <c r="B3121" s="63" t="s">
        <v>10200</v>
      </c>
    </row>
    <row r="3122" spans="1:2" x14ac:dyDescent="0.25">
      <c r="A3122" s="62">
        <v>26111703</v>
      </c>
      <c r="B3122" s="63" t="s">
        <v>5285</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16913</v>
      </c>
    </row>
    <row r="3132" spans="1:2" x14ac:dyDescent="0.25">
      <c r="A3132" s="62">
        <v>26111713</v>
      </c>
      <c r="B3132" s="63" t="s">
        <v>15864</v>
      </c>
    </row>
    <row r="3133" spans="1:2" x14ac:dyDescent="0.25">
      <c r="A3133" s="62">
        <v>26111714</v>
      </c>
      <c r="B3133" s="63" t="s">
        <v>3271</v>
      </c>
    </row>
    <row r="3134" spans="1:2" x14ac:dyDescent="0.25">
      <c r="A3134" s="62">
        <v>26111715</v>
      </c>
      <c r="B3134" s="63" t="s">
        <v>5657</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3327</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3508</v>
      </c>
    </row>
    <row r="3152" spans="1:2" x14ac:dyDescent="0.25">
      <c r="A3152" s="62">
        <v>26111808</v>
      </c>
      <c r="B3152" s="63" t="s">
        <v>11010</v>
      </c>
    </row>
    <row r="3153" spans="1:2" x14ac:dyDescent="0.25">
      <c r="A3153" s="62">
        <v>26111809</v>
      </c>
      <c r="B3153" s="63" t="s">
        <v>5684</v>
      </c>
    </row>
    <row r="3154" spans="1:2" x14ac:dyDescent="0.25">
      <c r="A3154" s="62">
        <v>26111810</v>
      </c>
      <c r="B3154" s="63" t="s">
        <v>3901</v>
      </c>
    </row>
    <row r="3155" spans="1:2" x14ac:dyDescent="0.25">
      <c r="A3155" s="62">
        <v>26111901</v>
      </c>
      <c r="B3155" s="63" t="s">
        <v>12719</v>
      </c>
    </row>
    <row r="3156" spans="1:2" x14ac:dyDescent="0.25">
      <c r="A3156" s="62">
        <v>26111902</v>
      </c>
      <c r="B3156" s="63" t="s">
        <v>15807</v>
      </c>
    </row>
    <row r="3157" spans="1:2" x14ac:dyDescent="0.25">
      <c r="A3157" s="62">
        <v>26111903</v>
      </c>
      <c r="B3157" s="63" t="s">
        <v>6126</v>
      </c>
    </row>
    <row r="3158" spans="1:2" x14ac:dyDescent="0.25">
      <c r="A3158" s="62">
        <v>26111904</v>
      </c>
      <c r="B3158" s="63" t="s">
        <v>16656</v>
      </c>
    </row>
    <row r="3159" spans="1:2" x14ac:dyDescent="0.25">
      <c r="A3159" s="62">
        <v>26111905</v>
      </c>
      <c r="B3159" s="63" t="s">
        <v>3286</v>
      </c>
    </row>
    <row r="3160" spans="1:2" x14ac:dyDescent="0.25">
      <c r="A3160" s="62">
        <v>26111907</v>
      </c>
      <c r="B3160" s="63" t="s">
        <v>13215</v>
      </c>
    </row>
    <row r="3161" spans="1:2" x14ac:dyDescent="0.25">
      <c r="A3161" s="62">
        <v>26111908</v>
      </c>
      <c r="B3161" s="63" t="s">
        <v>2981</v>
      </c>
    </row>
    <row r="3162" spans="1:2" x14ac:dyDescent="0.25">
      <c r="A3162" s="62">
        <v>26111909</v>
      </c>
      <c r="B3162" s="63" t="s">
        <v>3699</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9980</v>
      </c>
    </row>
    <row r="3168" spans="1:2" x14ac:dyDescent="0.25">
      <c r="A3168" s="62">
        <v>26112101</v>
      </c>
      <c r="B3168" s="63" t="s">
        <v>6310</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13608</v>
      </c>
    </row>
    <row r="3173" spans="1:2" x14ac:dyDescent="0.25">
      <c r="A3173" s="62">
        <v>26121501</v>
      </c>
      <c r="B3173" s="63" t="s">
        <v>11560</v>
      </c>
    </row>
    <row r="3174" spans="1:2" x14ac:dyDescent="0.25">
      <c r="A3174" s="62">
        <v>26121505</v>
      </c>
      <c r="B3174" s="63" t="s">
        <v>2012</v>
      </c>
    </row>
    <row r="3175" spans="1:2" x14ac:dyDescent="0.25">
      <c r="A3175" s="62">
        <v>26121507</v>
      </c>
      <c r="B3175" s="63" t="s">
        <v>9583</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2570</v>
      </c>
    </row>
    <row r="3181" spans="1:2" x14ac:dyDescent="0.25">
      <c r="A3181" s="62">
        <v>26121517</v>
      </c>
      <c r="B3181" s="63" t="s">
        <v>7205</v>
      </c>
    </row>
    <row r="3182" spans="1:2" x14ac:dyDescent="0.25">
      <c r="A3182" s="62">
        <v>26121519</v>
      </c>
      <c r="B3182" s="63" t="s">
        <v>16813</v>
      </c>
    </row>
    <row r="3183" spans="1:2" x14ac:dyDescent="0.25">
      <c r="A3183" s="62">
        <v>26121520</v>
      </c>
      <c r="B3183" s="63" t="s">
        <v>1365</v>
      </c>
    </row>
    <row r="3184" spans="1:2" x14ac:dyDescent="0.25">
      <c r="A3184" s="62">
        <v>26121521</v>
      </c>
      <c r="B3184" s="63" t="s">
        <v>2425</v>
      </c>
    </row>
    <row r="3185" spans="1:2" x14ac:dyDescent="0.25">
      <c r="A3185" s="62">
        <v>26121522</v>
      </c>
      <c r="B3185" s="63" t="s">
        <v>3876</v>
      </c>
    </row>
    <row r="3186" spans="1:2" x14ac:dyDescent="0.25">
      <c r="A3186" s="62">
        <v>26121523</v>
      </c>
      <c r="B3186" s="63" t="s">
        <v>17941</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4584</v>
      </c>
    </row>
    <row r="3192" spans="1:2" x14ac:dyDescent="0.25">
      <c r="A3192" s="62">
        <v>26121538</v>
      </c>
      <c r="B3192" s="63" t="s">
        <v>8765</v>
      </c>
    </row>
    <row r="3193" spans="1:2" x14ac:dyDescent="0.25">
      <c r="A3193" s="62">
        <v>26121539</v>
      </c>
      <c r="B3193" s="63" t="s">
        <v>11607</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14967</v>
      </c>
    </row>
    <row r="3203" spans="1:2" x14ac:dyDescent="0.25">
      <c r="A3203" s="62">
        <v>26121608</v>
      </c>
      <c r="B3203" s="63" t="s">
        <v>15358</v>
      </c>
    </row>
    <row r="3204" spans="1:2" x14ac:dyDescent="0.25">
      <c r="A3204" s="62">
        <v>26121609</v>
      </c>
      <c r="B3204" s="63" t="s">
        <v>4455</v>
      </c>
    </row>
    <row r="3205" spans="1:2" x14ac:dyDescent="0.25">
      <c r="A3205" s="62">
        <v>26121610</v>
      </c>
      <c r="B3205" s="63" t="s">
        <v>8135</v>
      </c>
    </row>
    <row r="3206" spans="1:2" x14ac:dyDescent="0.25">
      <c r="A3206" s="62">
        <v>26121611</v>
      </c>
      <c r="B3206" s="63" t="s">
        <v>10226</v>
      </c>
    </row>
    <row r="3207" spans="1:2" x14ac:dyDescent="0.25">
      <c r="A3207" s="62">
        <v>26121612</v>
      </c>
      <c r="B3207" s="63" t="s">
        <v>14116</v>
      </c>
    </row>
    <row r="3208" spans="1:2" x14ac:dyDescent="0.25">
      <c r="A3208" s="62">
        <v>26121613</v>
      </c>
      <c r="B3208" s="63" t="s">
        <v>8405</v>
      </c>
    </row>
    <row r="3209" spans="1:2" x14ac:dyDescent="0.25">
      <c r="A3209" s="62">
        <v>26121614</v>
      </c>
      <c r="B3209" s="63" t="s">
        <v>12470</v>
      </c>
    </row>
    <row r="3210" spans="1:2" x14ac:dyDescent="0.25">
      <c r="A3210" s="62">
        <v>26121615</v>
      </c>
      <c r="B3210" s="63" t="s">
        <v>10985</v>
      </c>
    </row>
    <row r="3211" spans="1:2" x14ac:dyDescent="0.25">
      <c r="A3211" s="62">
        <v>26121616</v>
      </c>
      <c r="B3211" s="63" t="s">
        <v>5971</v>
      </c>
    </row>
    <row r="3212" spans="1:2" x14ac:dyDescent="0.25">
      <c r="A3212" s="62">
        <v>26121617</v>
      </c>
      <c r="B3212" s="63" t="s">
        <v>7852</v>
      </c>
    </row>
    <row r="3213" spans="1:2" x14ac:dyDescent="0.25">
      <c r="A3213" s="62">
        <v>26121618</v>
      </c>
      <c r="B3213" s="63" t="s">
        <v>11554</v>
      </c>
    </row>
    <row r="3214" spans="1:2" x14ac:dyDescent="0.25">
      <c r="A3214" s="62">
        <v>26121619</v>
      </c>
      <c r="B3214" s="63" t="s">
        <v>5731</v>
      </c>
    </row>
    <row r="3215" spans="1:2" x14ac:dyDescent="0.25">
      <c r="A3215" s="62">
        <v>26121620</v>
      </c>
      <c r="B3215" s="63" t="s">
        <v>10402</v>
      </c>
    </row>
    <row r="3216" spans="1:2" x14ac:dyDescent="0.25">
      <c r="A3216" s="62">
        <v>26121621</v>
      </c>
      <c r="B3216" s="63" t="s">
        <v>14037</v>
      </c>
    </row>
    <row r="3217" spans="1:2" x14ac:dyDescent="0.25">
      <c r="A3217" s="62">
        <v>26121622</v>
      </c>
      <c r="B3217" s="63" t="s">
        <v>14345</v>
      </c>
    </row>
    <row r="3218" spans="1:2" x14ac:dyDescent="0.25">
      <c r="A3218" s="62">
        <v>26121623</v>
      </c>
      <c r="B3218" s="63" t="s">
        <v>7711</v>
      </c>
    </row>
    <row r="3219" spans="1:2" x14ac:dyDescent="0.25">
      <c r="A3219" s="62">
        <v>26121624</v>
      </c>
      <c r="B3219" s="63" t="s">
        <v>6872</v>
      </c>
    </row>
    <row r="3220" spans="1:2" x14ac:dyDescent="0.25">
      <c r="A3220" s="62">
        <v>26121628</v>
      </c>
      <c r="B3220" s="63" t="s">
        <v>14179</v>
      </c>
    </row>
    <row r="3221" spans="1:2" x14ac:dyDescent="0.25">
      <c r="A3221" s="62">
        <v>26121629</v>
      </c>
      <c r="B3221" s="63" t="s">
        <v>9206</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9476</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11301</v>
      </c>
    </row>
    <row r="3231" spans="1:2" x14ac:dyDescent="0.25">
      <c r="A3231" s="62">
        <v>26121702</v>
      </c>
      <c r="B3231" s="63" t="s">
        <v>18385</v>
      </c>
    </row>
    <row r="3232" spans="1:2" x14ac:dyDescent="0.25">
      <c r="A3232" s="62">
        <v>26121703</v>
      </c>
      <c r="B3232" s="63" t="s">
        <v>16100</v>
      </c>
    </row>
    <row r="3233" spans="1:2" x14ac:dyDescent="0.25">
      <c r="A3233" s="62">
        <v>26121704</v>
      </c>
      <c r="B3233" s="63" t="s">
        <v>9916</v>
      </c>
    </row>
    <row r="3234" spans="1:2" x14ac:dyDescent="0.25">
      <c r="A3234" s="62">
        <v>26121705</v>
      </c>
      <c r="B3234" s="63" t="s">
        <v>11212</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7871</v>
      </c>
    </row>
    <row r="3239" spans="1:2" x14ac:dyDescent="0.25">
      <c r="A3239" s="62">
        <v>26131505</v>
      </c>
      <c r="B3239" s="63" t="s">
        <v>2875</v>
      </c>
    </row>
    <row r="3240" spans="1:2" x14ac:dyDescent="0.25">
      <c r="A3240" s="62">
        <v>26131506</v>
      </c>
      <c r="B3240" s="63" t="s">
        <v>17247</v>
      </c>
    </row>
    <row r="3241" spans="1:2" x14ac:dyDescent="0.25">
      <c r="A3241" s="62">
        <v>26131507</v>
      </c>
      <c r="B3241" s="63" t="s">
        <v>9275</v>
      </c>
    </row>
    <row r="3242" spans="1:2" x14ac:dyDescent="0.25">
      <c r="A3242" s="62">
        <v>26131508</v>
      </c>
      <c r="B3242" s="63" t="s">
        <v>3306</v>
      </c>
    </row>
    <row r="3243" spans="1:2" x14ac:dyDescent="0.25">
      <c r="A3243" s="62">
        <v>26131509</v>
      </c>
      <c r="B3243" s="63" t="s">
        <v>11673</v>
      </c>
    </row>
    <row r="3244" spans="1:2" x14ac:dyDescent="0.25">
      <c r="A3244" s="62">
        <v>26131510</v>
      </c>
      <c r="B3244" s="63" t="s">
        <v>10038</v>
      </c>
    </row>
    <row r="3245" spans="1:2" x14ac:dyDescent="0.25">
      <c r="A3245" s="62">
        <v>26131601</v>
      </c>
      <c r="B3245" s="63" t="s">
        <v>1146</v>
      </c>
    </row>
    <row r="3246" spans="1:2" x14ac:dyDescent="0.25">
      <c r="A3246" s="62">
        <v>26131602</v>
      </c>
      <c r="B3246" s="63" t="s">
        <v>14304</v>
      </c>
    </row>
    <row r="3247" spans="1:2" x14ac:dyDescent="0.25">
      <c r="A3247" s="62">
        <v>26131603</v>
      </c>
      <c r="B3247" s="63" t="s">
        <v>5180</v>
      </c>
    </row>
    <row r="3248" spans="1:2" x14ac:dyDescent="0.25">
      <c r="A3248" s="62">
        <v>26131604</v>
      </c>
      <c r="B3248" s="63" t="s">
        <v>15577</v>
      </c>
    </row>
    <row r="3249" spans="1:2" x14ac:dyDescent="0.25">
      <c r="A3249" s="62">
        <v>26131605</v>
      </c>
      <c r="B3249" s="63" t="s">
        <v>17340</v>
      </c>
    </row>
    <row r="3250" spans="1:2" x14ac:dyDescent="0.25">
      <c r="A3250" s="62">
        <v>26131606</v>
      </c>
      <c r="B3250" s="63" t="s">
        <v>4012</v>
      </c>
    </row>
    <row r="3251" spans="1:2" x14ac:dyDescent="0.25">
      <c r="A3251" s="62">
        <v>26131607</v>
      </c>
      <c r="B3251" s="63" t="s">
        <v>15906</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4913</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17880</v>
      </c>
    </row>
    <row r="3260" spans="1:2" x14ac:dyDescent="0.25">
      <c r="A3260" s="62">
        <v>26131616</v>
      </c>
      <c r="B3260" s="63" t="s">
        <v>4976</v>
      </c>
    </row>
    <row r="3261" spans="1:2" x14ac:dyDescent="0.25">
      <c r="A3261" s="62">
        <v>26131701</v>
      </c>
      <c r="B3261" s="63" t="s">
        <v>15287</v>
      </c>
    </row>
    <row r="3262" spans="1:2" x14ac:dyDescent="0.25">
      <c r="A3262" s="62">
        <v>26131702</v>
      </c>
      <c r="B3262" s="63" t="s">
        <v>13858</v>
      </c>
    </row>
    <row r="3263" spans="1:2" x14ac:dyDescent="0.25">
      <c r="A3263" s="62">
        <v>26131801</v>
      </c>
      <c r="B3263" s="63" t="s">
        <v>4560</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16709</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2087</v>
      </c>
    </row>
    <row r="3275" spans="1:2" x14ac:dyDescent="0.25">
      <c r="A3275" s="62">
        <v>26131813</v>
      </c>
      <c r="B3275" s="63" t="s">
        <v>9603</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7755</v>
      </c>
    </row>
    <row r="3285" spans="1:2" x14ac:dyDescent="0.25">
      <c r="A3285" s="62">
        <v>26141802</v>
      </c>
      <c r="B3285" s="63" t="s">
        <v>11423</v>
      </c>
    </row>
    <row r="3286" spans="1:2" x14ac:dyDescent="0.25">
      <c r="A3286" s="62">
        <v>26141803</v>
      </c>
      <c r="B3286" s="63" t="s">
        <v>18160</v>
      </c>
    </row>
    <row r="3287" spans="1:2" x14ac:dyDescent="0.25">
      <c r="A3287" s="62">
        <v>26141804</v>
      </c>
      <c r="B3287" s="63" t="s">
        <v>14127</v>
      </c>
    </row>
    <row r="3288" spans="1:2" x14ac:dyDescent="0.25">
      <c r="A3288" s="62">
        <v>26141805</v>
      </c>
      <c r="B3288" s="63" t="s">
        <v>9458</v>
      </c>
    </row>
    <row r="3289" spans="1:2" x14ac:dyDescent="0.25">
      <c r="A3289" s="62">
        <v>26141806</v>
      </c>
      <c r="B3289" s="63" t="s">
        <v>5219</v>
      </c>
    </row>
    <row r="3290" spans="1:2" x14ac:dyDescent="0.25">
      <c r="A3290" s="62">
        <v>26141807</v>
      </c>
      <c r="B3290" s="63" t="s">
        <v>4065</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2684</v>
      </c>
    </row>
    <row r="3307" spans="1:2" x14ac:dyDescent="0.25">
      <c r="A3307" s="62">
        <v>26142005</v>
      </c>
      <c r="B3307" s="63" t="s">
        <v>4192</v>
      </c>
    </row>
    <row r="3308" spans="1:2" x14ac:dyDescent="0.25">
      <c r="A3308" s="62">
        <v>26142006</v>
      </c>
      <c r="B3308" s="63" t="s">
        <v>15773</v>
      </c>
    </row>
    <row r="3309" spans="1:2" x14ac:dyDescent="0.25">
      <c r="A3309" s="62">
        <v>26142007</v>
      </c>
      <c r="B3309" s="63" t="s">
        <v>7413</v>
      </c>
    </row>
    <row r="3310" spans="1:2" x14ac:dyDescent="0.25">
      <c r="A3310" s="62">
        <v>26142101</v>
      </c>
      <c r="B3310" s="63" t="s">
        <v>17894</v>
      </c>
    </row>
    <row r="3311" spans="1:2" x14ac:dyDescent="0.25">
      <c r="A3311" s="62">
        <v>26142106</v>
      </c>
      <c r="B3311" s="63" t="s">
        <v>11451</v>
      </c>
    </row>
    <row r="3312" spans="1:2" x14ac:dyDescent="0.25">
      <c r="A3312" s="62">
        <v>26142108</v>
      </c>
      <c r="B3312" s="63" t="s">
        <v>8043</v>
      </c>
    </row>
    <row r="3313" spans="1:2" x14ac:dyDescent="0.25">
      <c r="A3313" s="62">
        <v>26142117</v>
      </c>
      <c r="B3313" s="63" t="s">
        <v>8978</v>
      </c>
    </row>
    <row r="3314" spans="1:2" x14ac:dyDescent="0.25">
      <c r="A3314" s="62">
        <v>26142201</v>
      </c>
      <c r="B3314" s="63" t="s">
        <v>5291</v>
      </c>
    </row>
    <row r="3315" spans="1:2" x14ac:dyDescent="0.25">
      <c r="A3315" s="62">
        <v>26142202</v>
      </c>
      <c r="B3315" s="63" t="s">
        <v>13838</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9689</v>
      </c>
    </row>
    <row r="3321" spans="1:2" x14ac:dyDescent="0.25">
      <c r="A3321" s="62">
        <v>26142308</v>
      </c>
      <c r="B3321" s="63" t="s">
        <v>4669</v>
      </c>
    </row>
    <row r="3322" spans="1:2" x14ac:dyDescent="0.25">
      <c r="A3322" s="62">
        <v>26142310</v>
      </c>
      <c r="B3322" s="63" t="s">
        <v>17738</v>
      </c>
    </row>
    <row r="3323" spans="1:2" x14ac:dyDescent="0.25">
      <c r="A3323" s="62">
        <v>26142311</v>
      </c>
      <c r="B3323" s="63" t="s">
        <v>8622</v>
      </c>
    </row>
    <row r="3324" spans="1:2" x14ac:dyDescent="0.25">
      <c r="A3324" s="62">
        <v>26142312</v>
      </c>
      <c r="B3324" s="63" t="s">
        <v>4315</v>
      </c>
    </row>
    <row r="3325" spans="1:2" x14ac:dyDescent="0.25">
      <c r="A3325" s="62">
        <v>26142401</v>
      </c>
      <c r="B3325" s="63" t="s">
        <v>2914</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2415</v>
      </c>
    </row>
    <row r="3336" spans="1:2" x14ac:dyDescent="0.25">
      <c r="A3336" s="62">
        <v>27111504</v>
      </c>
      <c r="B3336" s="63" t="s">
        <v>13465</v>
      </c>
    </row>
    <row r="3337" spans="1:2" x14ac:dyDescent="0.25">
      <c r="A3337" s="62">
        <v>27111505</v>
      </c>
      <c r="B3337" s="63" t="s">
        <v>16774</v>
      </c>
    </row>
    <row r="3338" spans="1:2" x14ac:dyDescent="0.25">
      <c r="A3338" s="62">
        <v>27111506</v>
      </c>
      <c r="B3338" s="63" t="s">
        <v>8275</v>
      </c>
    </row>
    <row r="3339" spans="1:2" x14ac:dyDescent="0.25">
      <c r="A3339" s="62">
        <v>27111507</v>
      </c>
      <c r="B3339" s="63" t="s">
        <v>4934</v>
      </c>
    </row>
    <row r="3340" spans="1:2" x14ac:dyDescent="0.25">
      <c r="A3340" s="62">
        <v>27111508</v>
      </c>
      <c r="B3340" s="63" t="s">
        <v>7398</v>
      </c>
    </row>
    <row r="3341" spans="1:2" x14ac:dyDescent="0.25">
      <c r="A3341" s="62">
        <v>27111509</v>
      </c>
      <c r="B3341" s="63" t="s">
        <v>8809</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4147</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14253</v>
      </c>
    </row>
    <row r="3353" spans="1:2" x14ac:dyDescent="0.25">
      <c r="A3353" s="62">
        <v>27111521</v>
      </c>
      <c r="B3353" s="63" t="s">
        <v>301</v>
      </c>
    </row>
    <row r="3354" spans="1:2" x14ac:dyDescent="0.25">
      <c r="A3354" s="62">
        <v>27111601</v>
      </c>
      <c r="B3354" s="63" t="s">
        <v>10987</v>
      </c>
    </row>
    <row r="3355" spans="1:2" x14ac:dyDescent="0.25">
      <c r="A3355" s="62">
        <v>27111602</v>
      </c>
      <c r="B3355" s="63" t="s">
        <v>5670</v>
      </c>
    </row>
    <row r="3356" spans="1:2" x14ac:dyDescent="0.25">
      <c r="A3356" s="62">
        <v>27111603</v>
      </c>
      <c r="B3356" s="63" t="s">
        <v>12246</v>
      </c>
    </row>
    <row r="3357" spans="1:2" x14ac:dyDescent="0.25">
      <c r="A3357" s="62">
        <v>27111604</v>
      </c>
      <c r="B3357" s="63" t="s">
        <v>16511</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10029</v>
      </c>
    </row>
    <row r="3363" spans="1:2" x14ac:dyDescent="0.25">
      <c r="A3363" s="62">
        <v>27111702</v>
      </c>
      <c r="B3363" s="63" t="s">
        <v>15487</v>
      </c>
    </row>
    <row r="3364" spans="1:2" x14ac:dyDescent="0.25">
      <c r="A3364" s="62">
        <v>27111703</v>
      </c>
      <c r="B3364" s="63" t="s">
        <v>5163</v>
      </c>
    </row>
    <row r="3365" spans="1:2" x14ac:dyDescent="0.25">
      <c r="A3365" s="62">
        <v>27111704</v>
      </c>
      <c r="B3365" s="63" t="s">
        <v>13507</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16617</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16627</v>
      </c>
    </row>
    <row r="3378" spans="1:2" x14ac:dyDescent="0.25">
      <c r="A3378" s="62">
        <v>27111717</v>
      </c>
      <c r="B3378" s="63" t="s">
        <v>8427</v>
      </c>
    </row>
    <row r="3379" spans="1:2" x14ac:dyDescent="0.25">
      <c r="A3379" s="62">
        <v>27111718</v>
      </c>
      <c r="B3379" s="63" t="s">
        <v>13519</v>
      </c>
    </row>
    <row r="3380" spans="1:2" x14ac:dyDescent="0.25">
      <c r="A3380" s="62">
        <v>27111720</v>
      </c>
      <c r="B3380" s="63" t="s">
        <v>9726</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10111</v>
      </c>
    </row>
    <row r="3388" spans="1:2" x14ac:dyDescent="0.25">
      <c r="A3388" s="62">
        <v>27111801</v>
      </c>
      <c r="B3388" s="63" t="s">
        <v>10415</v>
      </c>
    </row>
    <row r="3389" spans="1:2" x14ac:dyDescent="0.25">
      <c r="A3389" s="62">
        <v>27111802</v>
      </c>
      <c r="B3389" s="63" t="s">
        <v>4737</v>
      </c>
    </row>
    <row r="3390" spans="1:2" x14ac:dyDescent="0.25">
      <c r="A3390" s="62">
        <v>27111803</v>
      </c>
      <c r="B3390" s="63" t="s">
        <v>14732</v>
      </c>
    </row>
    <row r="3391" spans="1:2" x14ac:dyDescent="0.25">
      <c r="A3391" s="62">
        <v>27111804</v>
      </c>
      <c r="B3391" s="63" t="s">
        <v>18289</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4785</v>
      </c>
    </row>
    <row r="3403" spans="1:2" x14ac:dyDescent="0.25">
      <c r="A3403" s="62">
        <v>27111908</v>
      </c>
      <c r="B3403" s="63" t="s">
        <v>7804</v>
      </c>
    </row>
    <row r="3404" spans="1:2" x14ac:dyDescent="0.25">
      <c r="A3404" s="62">
        <v>27111909</v>
      </c>
      <c r="B3404" s="63" t="s">
        <v>17132</v>
      </c>
    </row>
    <row r="3405" spans="1:2" x14ac:dyDescent="0.25">
      <c r="A3405" s="62">
        <v>27111910</v>
      </c>
      <c r="B3405" s="63" t="s">
        <v>4324</v>
      </c>
    </row>
    <row r="3406" spans="1:2" x14ac:dyDescent="0.25">
      <c r="A3406" s="62">
        <v>27111911</v>
      </c>
      <c r="B3406" s="63" t="s">
        <v>4018</v>
      </c>
    </row>
    <row r="3407" spans="1:2" x14ac:dyDescent="0.25">
      <c r="A3407" s="62">
        <v>27112001</v>
      </c>
      <c r="B3407" s="63" t="s">
        <v>15978</v>
      </c>
    </row>
    <row r="3408" spans="1:2" x14ac:dyDescent="0.25">
      <c r="A3408" s="62">
        <v>27112002</v>
      </c>
      <c r="B3408" s="63" t="s">
        <v>2098</v>
      </c>
    </row>
    <row r="3409" spans="1:2" x14ac:dyDescent="0.25">
      <c r="A3409" s="62">
        <v>27112003</v>
      </c>
      <c r="B3409" s="63" t="s">
        <v>7811</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9834</v>
      </c>
    </row>
    <row r="3420" spans="1:2" x14ac:dyDescent="0.25">
      <c r="A3420" s="62">
        <v>27112014</v>
      </c>
      <c r="B3420" s="63" t="s">
        <v>14309</v>
      </c>
    </row>
    <row r="3421" spans="1:2" x14ac:dyDescent="0.25">
      <c r="A3421" s="62">
        <v>27112015</v>
      </c>
      <c r="B3421" s="63" t="s">
        <v>10288</v>
      </c>
    </row>
    <row r="3422" spans="1:2" x14ac:dyDescent="0.25">
      <c r="A3422" s="62">
        <v>27112016</v>
      </c>
      <c r="B3422" s="63" t="s">
        <v>17357</v>
      </c>
    </row>
    <row r="3423" spans="1:2" x14ac:dyDescent="0.25">
      <c r="A3423" s="62">
        <v>27112017</v>
      </c>
      <c r="B3423" s="63" t="s">
        <v>8659</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4164</v>
      </c>
    </row>
    <row r="3428" spans="1:2" x14ac:dyDescent="0.25">
      <c r="A3428" s="62">
        <v>27112105</v>
      </c>
      <c r="B3428" s="63" t="s">
        <v>4957</v>
      </c>
    </row>
    <row r="3429" spans="1:2" x14ac:dyDescent="0.25">
      <c r="A3429" s="62">
        <v>27112106</v>
      </c>
      <c r="B3429" s="63" t="s">
        <v>8152</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9981</v>
      </c>
    </row>
    <row r="3434" spans="1:2" x14ac:dyDescent="0.25">
      <c r="A3434" s="62">
        <v>27112111</v>
      </c>
      <c r="B3434" s="63" t="s">
        <v>3913</v>
      </c>
    </row>
    <row r="3435" spans="1:2" x14ac:dyDescent="0.25">
      <c r="A3435" s="62">
        <v>27112112</v>
      </c>
      <c r="B3435" s="63" t="s">
        <v>75</v>
      </c>
    </row>
    <row r="3436" spans="1:2" x14ac:dyDescent="0.25">
      <c r="A3436" s="62">
        <v>27112113</v>
      </c>
      <c r="B3436" s="63" t="s">
        <v>3637</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10154</v>
      </c>
    </row>
    <row r="3443" spans="1:2" x14ac:dyDescent="0.25">
      <c r="A3443" s="62">
        <v>27112121</v>
      </c>
      <c r="B3443" s="63" t="s">
        <v>11175</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9579</v>
      </c>
    </row>
    <row r="3453" spans="1:2" x14ac:dyDescent="0.25">
      <c r="A3453" s="62">
        <v>27112131</v>
      </c>
      <c r="B3453" s="63" t="s">
        <v>14038</v>
      </c>
    </row>
    <row r="3454" spans="1:2" x14ac:dyDescent="0.25">
      <c r="A3454" s="62">
        <v>27112132</v>
      </c>
      <c r="B3454" s="63" t="s">
        <v>6288</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13552</v>
      </c>
    </row>
    <row r="3463" spans="1:2" x14ac:dyDescent="0.25">
      <c r="A3463" s="62">
        <v>27112303</v>
      </c>
      <c r="B3463" s="63" t="s">
        <v>4663</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11385</v>
      </c>
    </row>
    <row r="3468" spans="1:2" x14ac:dyDescent="0.25">
      <c r="A3468" s="62">
        <v>27112402</v>
      </c>
      <c r="B3468" s="63" t="s">
        <v>12179</v>
      </c>
    </row>
    <row r="3469" spans="1:2" x14ac:dyDescent="0.25">
      <c r="A3469" s="62">
        <v>27112403</v>
      </c>
      <c r="B3469" s="63" t="s">
        <v>3218</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4392</v>
      </c>
    </row>
    <row r="3476" spans="1:2" x14ac:dyDescent="0.25">
      <c r="A3476" s="62">
        <v>27112503</v>
      </c>
      <c r="B3476" s="63" t="s">
        <v>10010</v>
      </c>
    </row>
    <row r="3477" spans="1:2" x14ac:dyDescent="0.25">
      <c r="A3477" s="62">
        <v>27112504</v>
      </c>
      <c r="B3477" s="63" t="s">
        <v>11359</v>
      </c>
    </row>
    <row r="3478" spans="1:2" x14ac:dyDescent="0.25">
      <c r="A3478" s="62">
        <v>27112505</v>
      </c>
      <c r="B3478" s="63" t="s">
        <v>2436</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9160</v>
      </c>
    </row>
    <row r="3484" spans="1:2" x14ac:dyDescent="0.25">
      <c r="A3484" s="62">
        <v>27112703</v>
      </c>
      <c r="B3484" s="63" t="s">
        <v>4809</v>
      </c>
    </row>
    <row r="3485" spans="1:2" x14ac:dyDescent="0.25">
      <c r="A3485" s="62">
        <v>27112704</v>
      </c>
      <c r="B3485" s="63" t="s">
        <v>3644</v>
      </c>
    </row>
    <row r="3486" spans="1:2" x14ac:dyDescent="0.25">
      <c r="A3486" s="62">
        <v>27112705</v>
      </c>
      <c r="B3486" s="63" t="s">
        <v>17674</v>
      </c>
    </row>
    <row r="3487" spans="1:2" x14ac:dyDescent="0.25">
      <c r="A3487" s="62">
        <v>27112706</v>
      </c>
      <c r="B3487" s="63" t="s">
        <v>10394</v>
      </c>
    </row>
    <row r="3488" spans="1:2" x14ac:dyDescent="0.25">
      <c r="A3488" s="62">
        <v>27112707</v>
      </c>
      <c r="B3488" s="63" t="s">
        <v>8943</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12367</v>
      </c>
    </row>
    <row r="3496" spans="1:2" x14ac:dyDescent="0.25">
      <c r="A3496" s="62">
        <v>27112715</v>
      </c>
      <c r="B3496" s="63" t="s">
        <v>8569</v>
      </c>
    </row>
    <row r="3497" spans="1:2" x14ac:dyDescent="0.25">
      <c r="A3497" s="62">
        <v>27112716</v>
      </c>
      <c r="B3497" s="63" t="s">
        <v>5314</v>
      </c>
    </row>
    <row r="3498" spans="1:2" x14ac:dyDescent="0.25">
      <c r="A3498" s="62">
        <v>27112717</v>
      </c>
      <c r="B3498" s="63" t="s">
        <v>5450</v>
      </c>
    </row>
    <row r="3499" spans="1:2" x14ac:dyDescent="0.25">
      <c r="A3499" s="62">
        <v>27112718</v>
      </c>
      <c r="B3499" s="63" t="s">
        <v>9626</v>
      </c>
    </row>
    <row r="3500" spans="1:2" x14ac:dyDescent="0.25">
      <c r="A3500" s="62">
        <v>27112719</v>
      </c>
      <c r="B3500" s="63" t="s">
        <v>16718</v>
      </c>
    </row>
    <row r="3501" spans="1:2" x14ac:dyDescent="0.25">
      <c r="A3501" s="62">
        <v>27112720</v>
      </c>
      <c r="B3501" s="63" t="s">
        <v>3933</v>
      </c>
    </row>
    <row r="3502" spans="1:2" x14ac:dyDescent="0.25">
      <c r="A3502" s="62">
        <v>27112721</v>
      </c>
      <c r="B3502" s="63" t="s">
        <v>8862</v>
      </c>
    </row>
    <row r="3503" spans="1:2" x14ac:dyDescent="0.25">
      <c r="A3503" s="62">
        <v>27112801</v>
      </c>
      <c r="B3503" s="63" t="s">
        <v>14513</v>
      </c>
    </row>
    <row r="3504" spans="1:2" x14ac:dyDescent="0.25">
      <c r="A3504" s="62">
        <v>27112802</v>
      </c>
      <c r="B3504" s="63" t="s">
        <v>18478</v>
      </c>
    </row>
    <row r="3505" spans="1:2" x14ac:dyDescent="0.25">
      <c r="A3505" s="62">
        <v>27112803</v>
      </c>
      <c r="B3505" s="63" t="s">
        <v>9922</v>
      </c>
    </row>
    <row r="3506" spans="1:2" x14ac:dyDescent="0.25">
      <c r="A3506" s="62">
        <v>27112804</v>
      </c>
      <c r="B3506" s="63" t="s">
        <v>9902</v>
      </c>
    </row>
    <row r="3507" spans="1:2" x14ac:dyDescent="0.25">
      <c r="A3507" s="62">
        <v>27112805</v>
      </c>
      <c r="B3507" s="63" t="s">
        <v>15870</v>
      </c>
    </row>
    <row r="3508" spans="1:2" x14ac:dyDescent="0.25">
      <c r="A3508" s="62">
        <v>27112806</v>
      </c>
      <c r="B3508" s="63" t="s">
        <v>846</v>
      </c>
    </row>
    <row r="3509" spans="1:2" x14ac:dyDescent="0.25">
      <c r="A3509" s="62">
        <v>27112807</v>
      </c>
      <c r="B3509" s="63" t="s">
        <v>11359</v>
      </c>
    </row>
    <row r="3510" spans="1:2" x14ac:dyDescent="0.25">
      <c r="A3510" s="62">
        <v>27112808</v>
      </c>
      <c r="B3510" s="63" t="s">
        <v>16311</v>
      </c>
    </row>
    <row r="3511" spans="1:2" x14ac:dyDescent="0.25">
      <c r="A3511" s="62">
        <v>27112809</v>
      </c>
      <c r="B3511" s="63" t="s">
        <v>7760</v>
      </c>
    </row>
    <row r="3512" spans="1:2" x14ac:dyDescent="0.25">
      <c r="A3512" s="62">
        <v>27112810</v>
      </c>
      <c r="B3512" s="63" t="s">
        <v>17403</v>
      </c>
    </row>
    <row r="3513" spans="1:2" x14ac:dyDescent="0.25">
      <c r="A3513" s="62">
        <v>27112811</v>
      </c>
      <c r="B3513" s="63" t="s">
        <v>14486</v>
      </c>
    </row>
    <row r="3514" spans="1:2" x14ac:dyDescent="0.25">
      <c r="A3514" s="62">
        <v>27112812</v>
      </c>
      <c r="B3514" s="63" t="s">
        <v>8803</v>
      </c>
    </row>
    <row r="3515" spans="1:2" x14ac:dyDescent="0.25">
      <c r="A3515" s="62">
        <v>27112813</v>
      </c>
      <c r="B3515" s="63" t="s">
        <v>4950</v>
      </c>
    </row>
    <row r="3516" spans="1:2" x14ac:dyDescent="0.25">
      <c r="A3516" s="62">
        <v>27112814</v>
      </c>
      <c r="B3516" s="63" t="s">
        <v>3321</v>
      </c>
    </row>
    <row r="3517" spans="1:2" x14ac:dyDescent="0.25">
      <c r="A3517" s="62">
        <v>27112815</v>
      </c>
      <c r="B3517" s="63" t="s">
        <v>2523</v>
      </c>
    </row>
    <row r="3518" spans="1:2" x14ac:dyDescent="0.25">
      <c r="A3518" s="62">
        <v>27112818</v>
      </c>
      <c r="B3518" s="63" t="s">
        <v>14539</v>
      </c>
    </row>
    <row r="3519" spans="1:2" x14ac:dyDescent="0.25">
      <c r="A3519" s="62">
        <v>27112819</v>
      </c>
      <c r="B3519" s="63" t="s">
        <v>8220</v>
      </c>
    </row>
    <row r="3520" spans="1:2" x14ac:dyDescent="0.25">
      <c r="A3520" s="62">
        <v>27112820</v>
      </c>
      <c r="B3520" s="63" t="s">
        <v>11447</v>
      </c>
    </row>
    <row r="3521" spans="1:2" x14ac:dyDescent="0.25">
      <c r="A3521" s="62">
        <v>27112821</v>
      </c>
      <c r="B3521" s="63" t="s">
        <v>3671</v>
      </c>
    </row>
    <row r="3522" spans="1:2" x14ac:dyDescent="0.25">
      <c r="A3522" s="62">
        <v>27112822</v>
      </c>
      <c r="B3522" s="63" t="s">
        <v>17779</v>
      </c>
    </row>
    <row r="3523" spans="1:2" x14ac:dyDescent="0.25">
      <c r="A3523" s="62">
        <v>27112823</v>
      </c>
      <c r="B3523" s="63" t="s">
        <v>5667</v>
      </c>
    </row>
    <row r="3524" spans="1:2" x14ac:dyDescent="0.25">
      <c r="A3524" s="62">
        <v>27112824</v>
      </c>
      <c r="B3524" s="63" t="s">
        <v>14975</v>
      </c>
    </row>
    <row r="3525" spans="1:2" x14ac:dyDescent="0.25">
      <c r="A3525" s="62">
        <v>27112825</v>
      </c>
      <c r="B3525" s="63" t="s">
        <v>15666</v>
      </c>
    </row>
    <row r="3526" spans="1:2" x14ac:dyDescent="0.25">
      <c r="A3526" s="62">
        <v>27112826</v>
      </c>
      <c r="B3526" s="63" t="s">
        <v>11042</v>
      </c>
    </row>
    <row r="3527" spans="1:2" x14ac:dyDescent="0.25">
      <c r="A3527" s="62">
        <v>27112901</v>
      </c>
      <c r="B3527" s="63" t="s">
        <v>10696</v>
      </c>
    </row>
    <row r="3528" spans="1:2" x14ac:dyDescent="0.25">
      <c r="A3528" s="62">
        <v>27112902</v>
      </c>
      <c r="B3528" s="63" t="s">
        <v>2725</v>
      </c>
    </row>
    <row r="3529" spans="1:2" x14ac:dyDescent="0.25">
      <c r="A3529" s="62">
        <v>27112903</v>
      </c>
      <c r="B3529" s="63" t="s">
        <v>7536</v>
      </c>
    </row>
    <row r="3530" spans="1:2" x14ac:dyDescent="0.25">
      <c r="A3530" s="62">
        <v>27112904</v>
      </c>
      <c r="B3530" s="63" t="s">
        <v>15675</v>
      </c>
    </row>
    <row r="3531" spans="1:2" x14ac:dyDescent="0.25">
      <c r="A3531" s="62">
        <v>27112905</v>
      </c>
      <c r="B3531" s="63" t="s">
        <v>10963</v>
      </c>
    </row>
    <row r="3532" spans="1:2" x14ac:dyDescent="0.25">
      <c r="A3532" s="62">
        <v>27112906</v>
      </c>
      <c r="B3532" s="63" t="s">
        <v>9818</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2308</v>
      </c>
    </row>
    <row r="3541" spans="1:2" x14ac:dyDescent="0.25">
      <c r="A3541" s="62">
        <v>27113103</v>
      </c>
      <c r="B3541" s="63" t="s">
        <v>13559</v>
      </c>
    </row>
    <row r="3542" spans="1:2" x14ac:dyDescent="0.25">
      <c r="A3542" s="62">
        <v>27113201</v>
      </c>
      <c r="B3542" s="63" t="s">
        <v>9310</v>
      </c>
    </row>
    <row r="3543" spans="1:2" x14ac:dyDescent="0.25">
      <c r="A3543" s="62">
        <v>27113202</v>
      </c>
      <c r="B3543" s="63" t="s">
        <v>14844</v>
      </c>
    </row>
    <row r="3544" spans="1:2" x14ac:dyDescent="0.25">
      <c r="A3544" s="62">
        <v>27113203</v>
      </c>
      <c r="B3544" s="63" t="s">
        <v>14678</v>
      </c>
    </row>
    <row r="3545" spans="1:2" x14ac:dyDescent="0.25">
      <c r="A3545" s="62">
        <v>27113204</v>
      </c>
      <c r="B3545" s="63" t="s">
        <v>8307</v>
      </c>
    </row>
    <row r="3546" spans="1:2" x14ac:dyDescent="0.25">
      <c r="A3546" s="62">
        <v>27121501</v>
      </c>
      <c r="B3546" s="63" t="s">
        <v>17835</v>
      </c>
    </row>
    <row r="3547" spans="1:2" x14ac:dyDescent="0.25">
      <c r="A3547" s="62">
        <v>27121502</v>
      </c>
      <c r="B3547" s="63" t="s">
        <v>15375</v>
      </c>
    </row>
    <row r="3548" spans="1:2" x14ac:dyDescent="0.25">
      <c r="A3548" s="62">
        <v>27121503</v>
      </c>
      <c r="B3548" s="63" t="s">
        <v>8550</v>
      </c>
    </row>
    <row r="3549" spans="1:2" x14ac:dyDescent="0.25">
      <c r="A3549" s="62">
        <v>27121601</v>
      </c>
      <c r="B3549" s="63" t="s">
        <v>11102</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3320</v>
      </c>
    </row>
    <row r="3558" spans="1:2" x14ac:dyDescent="0.25">
      <c r="A3558" s="62">
        <v>27121704</v>
      </c>
      <c r="B3558" s="63" t="s">
        <v>9421</v>
      </c>
    </row>
    <row r="3559" spans="1:2" x14ac:dyDescent="0.25">
      <c r="A3559" s="62">
        <v>27121705</v>
      </c>
      <c r="B3559" s="63" t="s">
        <v>16771</v>
      </c>
    </row>
    <row r="3560" spans="1:2" x14ac:dyDescent="0.25">
      <c r="A3560" s="62">
        <v>27121706</v>
      </c>
      <c r="B3560" s="63" t="s">
        <v>14438</v>
      </c>
    </row>
    <row r="3561" spans="1:2" x14ac:dyDescent="0.25">
      <c r="A3561" s="62">
        <v>27121707</v>
      </c>
      <c r="B3561" s="63" t="s">
        <v>8214</v>
      </c>
    </row>
    <row r="3562" spans="1:2" x14ac:dyDescent="0.25">
      <c r="A3562" s="62">
        <v>27126101</v>
      </c>
      <c r="B3562" s="63" t="s">
        <v>10315</v>
      </c>
    </row>
    <row r="3563" spans="1:2" x14ac:dyDescent="0.25">
      <c r="A3563" s="62">
        <v>27126102</v>
      </c>
      <c r="B3563" s="63" t="s">
        <v>12809</v>
      </c>
    </row>
    <row r="3564" spans="1:2" x14ac:dyDescent="0.25">
      <c r="A3564" s="62">
        <v>27131501</v>
      </c>
      <c r="B3564" s="63" t="s">
        <v>17416</v>
      </c>
    </row>
    <row r="3565" spans="1:2" x14ac:dyDescent="0.25">
      <c r="A3565" s="62">
        <v>27131502</v>
      </c>
      <c r="B3565" s="63" t="s">
        <v>10705</v>
      </c>
    </row>
    <row r="3566" spans="1:2" x14ac:dyDescent="0.25">
      <c r="A3566" s="62">
        <v>27131504</v>
      </c>
      <c r="B3566" s="63" t="s">
        <v>17173</v>
      </c>
    </row>
    <row r="3567" spans="1:2" x14ac:dyDescent="0.25">
      <c r="A3567" s="62">
        <v>27131505</v>
      </c>
      <c r="B3567" s="63" t="s">
        <v>10552</v>
      </c>
    </row>
    <row r="3568" spans="1:2" x14ac:dyDescent="0.25">
      <c r="A3568" s="62">
        <v>27131506</v>
      </c>
      <c r="B3568" s="63" t="s">
        <v>6243</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13622</v>
      </c>
    </row>
    <row r="3573" spans="1:2" x14ac:dyDescent="0.25">
      <c r="A3573" s="62">
        <v>27131511</v>
      </c>
      <c r="B3573" s="63" t="s">
        <v>10338</v>
      </c>
    </row>
    <row r="3574" spans="1:2" x14ac:dyDescent="0.25">
      <c r="A3574" s="62">
        <v>27131512</v>
      </c>
      <c r="B3574" s="63" t="s">
        <v>5708</v>
      </c>
    </row>
    <row r="3575" spans="1:2" x14ac:dyDescent="0.25">
      <c r="A3575" s="62">
        <v>27131601</v>
      </c>
      <c r="B3575" s="63" t="s">
        <v>10055</v>
      </c>
    </row>
    <row r="3576" spans="1:2" x14ac:dyDescent="0.25">
      <c r="A3576" s="62">
        <v>27131603</v>
      </c>
      <c r="B3576" s="63" t="s">
        <v>4165</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4687</v>
      </c>
    </row>
    <row r="3581" spans="1:2" x14ac:dyDescent="0.25">
      <c r="A3581" s="62">
        <v>27131610</v>
      </c>
      <c r="B3581" s="63" t="s">
        <v>3777</v>
      </c>
    </row>
    <row r="3582" spans="1:2" x14ac:dyDescent="0.25">
      <c r="A3582" s="62">
        <v>27131613</v>
      </c>
      <c r="B3582" s="63" t="s">
        <v>13089</v>
      </c>
    </row>
    <row r="3583" spans="1:2" x14ac:dyDescent="0.25">
      <c r="A3583" s="62">
        <v>27131614</v>
      </c>
      <c r="B3583" s="63" t="s">
        <v>8192</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12360</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17581</v>
      </c>
    </row>
    <row r="3597" spans="1:2" x14ac:dyDescent="0.25">
      <c r="A3597" s="62">
        <v>30101503</v>
      </c>
      <c r="B3597" s="63" t="s">
        <v>17286</v>
      </c>
    </row>
    <row r="3598" spans="1:2" x14ac:dyDescent="0.25">
      <c r="A3598" s="62">
        <v>30101504</v>
      </c>
      <c r="B3598" s="63" t="s">
        <v>4654</v>
      </c>
    </row>
    <row r="3599" spans="1:2" x14ac:dyDescent="0.25">
      <c r="A3599" s="62">
        <v>30101505</v>
      </c>
      <c r="B3599" s="63" t="s">
        <v>2200</v>
      </c>
    </row>
    <row r="3600" spans="1:2" x14ac:dyDescent="0.25">
      <c r="A3600" s="62">
        <v>30101506</v>
      </c>
      <c r="B3600" s="63" t="s">
        <v>7966</v>
      </c>
    </row>
    <row r="3601" spans="1:2" x14ac:dyDescent="0.25">
      <c r="A3601" s="62">
        <v>30101507</v>
      </c>
      <c r="B3601" s="63" t="s">
        <v>2930</v>
      </c>
    </row>
    <row r="3602" spans="1:2" x14ac:dyDescent="0.25">
      <c r="A3602" s="62">
        <v>30101508</v>
      </c>
      <c r="B3602" s="63" t="s">
        <v>9375</v>
      </c>
    </row>
    <row r="3603" spans="1:2" x14ac:dyDescent="0.25">
      <c r="A3603" s="62">
        <v>30101509</v>
      </c>
      <c r="B3603" s="63" t="s">
        <v>11040</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4458</v>
      </c>
    </row>
    <row r="3610" spans="1:2" x14ac:dyDescent="0.25">
      <c r="A3610" s="62">
        <v>30101516</v>
      </c>
      <c r="B3610" s="63" t="s">
        <v>15183</v>
      </c>
    </row>
    <row r="3611" spans="1:2" x14ac:dyDescent="0.25">
      <c r="A3611" s="62">
        <v>30101517</v>
      </c>
      <c r="B3611" s="63" t="s">
        <v>4583</v>
      </c>
    </row>
    <row r="3612" spans="1:2" x14ac:dyDescent="0.25">
      <c r="A3612" s="62">
        <v>30101601</v>
      </c>
      <c r="B3612" s="63" t="s">
        <v>14664</v>
      </c>
    </row>
    <row r="3613" spans="1:2" x14ac:dyDescent="0.25">
      <c r="A3613" s="62">
        <v>30101602</v>
      </c>
      <c r="B3613" s="63" t="s">
        <v>3687</v>
      </c>
    </row>
    <row r="3614" spans="1:2" x14ac:dyDescent="0.25">
      <c r="A3614" s="62">
        <v>30101603</v>
      </c>
      <c r="B3614" s="63" t="s">
        <v>4079</v>
      </c>
    </row>
    <row r="3615" spans="1:2" x14ac:dyDescent="0.25">
      <c r="A3615" s="62">
        <v>30101604</v>
      </c>
      <c r="B3615" s="63" t="s">
        <v>4559</v>
      </c>
    </row>
    <row r="3616" spans="1:2" x14ac:dyDescent="0.25">
      <c r="A3616" s="62">
        <v>30101605</v>
      </c>
      <c r="B3616" s="63" t="s">
        <v>16304</v>
      </c>
    </row>
    <row r="3617" spans="1:2" x14ac:dyDescent="0.25">
      <c r="A3617" s="62">
        <v>30101606</v>
      </c>
      <c r="B3617" s="63" t="s">
        <v>409</v>
      </c>
    </row>
    <row r="3618" spans="1:2" x14ac:dyDescent="0.25">
      <c r="A3618" s="62">
        <v>30101607</v>
      </c>
      <c r="B3618" s="63" t="s">
        <v>5053</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4657</v>
      </c>
    </row>
    <row r="3623" spans="1:2" x14ac:dyDescent="0.25">
      <c r="A3623" s="62">
        <v>30101612</v>
      </c>
      <c r="B3623" s="63" t="s">
        <v>7534</v>
      </c>
    </row>
    <row r="3624" spans="1:2" x14ac:dyDescent="0.25">
      <c r="A3624" s="62">
        <v>30101613</v>
      </c>
      <c r="B3624" s="63" t="s">
        <v>14010</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14637</v>
      </c>
    </row>
    <row r="3630" spans="1:2" x14ac:dyDescent="0.25">
      <c r="A3630" s="62">
        <v>30101701</v>
      </c>
      <c r="B3630" s="63" t="s">
        <v>15304</v>
      </c>
    </row>
    <row r="3631" spans="1:2" x14ac:dyDescent="0.25">
      <c r="A3631" s="62">
        <v>30101702</v>
      </c>
      <c r="B3631" s="63" t="s">
        <v>2476</v>
      </c>
    </row>
    <row r="3632" spans="1:2" x14ac:dyDescent="0.25">
      <c r="A3632" s="62">
        <v>30101703</v>
      </c>
      <c r="B3632" s="63" t="s">
        <v>324</v>
      </c>
    </row>
    <row r="3633" spans="1:2" x14ac:dyDescent="0.25">
      <c r="A3633" s="62">
        <v>30101704</v>
      </c>
      <c r="B3633" s="63" t="s">
        <v>6149</v>
      </c>
    </row>
    <row r="3634" spans="1:2" x14ac:dyDescent="0.25">
      <c r="A3634" s="62">
        <v>30101705</v>
      </c>
      <c r="B3634" s="63" t="s">
        <v>16256</v>
      </c>
    </row>
    <row r="3635" spans="1:2" x14ac:dyDescent="0.25">
      <c r="A3635" s="62">
        <v>30101706</v>
      </c>
      <c r="B3635" s="63" t="s">
        <v>17752</v>
      </c>
    </row>
    <row r="3636" spans="1:2" x14ac:dyDescent="0.25">
      <c r="A3636" s="62">
        <v>30101707</v>
      </c>
      <c r="B3636" s="63" t="s">
        <v>9771</v>
      </c>
    </row>
    <row r="3637" spans="1:2" x14ac:dyDescent="0.25">
      <c r="A3637" s="62">
        <v>30101708</v>
      </c>
      <c r="B3637" s="63" t="s">
        <v>3866</v>
      </c>
    </row>
    <row r="3638" spans="1:2" x14ac:dyDescent="0.25">
      <c r="A3638" s="62">
        <v>30101709</v>
      </c>
      <c r="B3638" s="63" t="s">
        <v>4876</v>
      </c>
    </row>
    <row r="3639" spans="1:2" x14ac:dyDescent="0.25">
      <c r="A3639" s="62">
        <v>30101710</v>
      </c>
      <c r="B3639" s="63" t="s">
        <v>15340</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3572</v>
      </c>
    </row>
    <row r="3648" spans="1:2" x14ac:dyDescent="0.25">
      <c r="A3648" s="62">
        <v>30101801</v>
      </c>
      <c r="B3648" s="63" t="s">
        <v>5715</v>
      </c>
    </row>
    <row r="3649" spans="1:2" x14ac:dyDescent="0.25">
      <c r="A3649" s="62">
        <v>30101802</v>
      </c>
      <c r="B3649" s="63" t="s">
        <v>11224</v>
      </c>
    </row>
    <row r="3650" spans="1:2" x14ac:dyDescent="0.25">
      <c r="A3650" s="62">
        <v>30101803</v>
      </c>
      <c r="B3650" s="63" t="s">
        <v>11703</v>
      </c>
    </row>
    <row r="3651" spans="1:2" x14ac:dyDescent="0.25">
      <c r="A3651" s="62">
        <v>30101804</v>
      </c>
      <c r="B3651" s="63" t="s">
        <v>12510</v>
      </c>
    </row>
    <row r="3652" spans="1:2" x14ac:dyDescent="0.25">
      <c r="A3652" s="62">
        <v>30101805</v>
      </c>
      <c r="B3652" s="63" t="s">
        <v>11251</v>
      </c>
    </row>
    <row r="3653" spans="1:2" x14ac:dyDescent="0.25">
      <c r="A3653" s="62">
        <v>30101806</v>
      </c>
      <c r="B3653" s="63" t="s">
        <v>12661</v>
      </c>
    </row>
    <row r="3654" spans="1:2" x14ac:dyDescent="0.25">
      <c r="A3654" s="62">
        <v>30101807</v>
      </c>
      <c r="B3654" s="63" t="s">
        <v>15556</v>
      </c>
    </row>
    <row r="3655" spans="1:2" x14ac:dyDescent="0.25">
      <c r="A3655" s="62">
        <v>30101808</v>
      </c>
      <c r="B3655" s="63" t="s">
        <v>10301</v>
      </c>
    </row>
    <row r="3656" spans="1:2" x14ac:dyDescent="0.25">
      <c r="A3656" s="62">
        <v>30101809</v>
      </c>
      <c r="B3656" s="63" t="s">
        <v>3063</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11015</v>
      </c>
    </row>
    <row r="3661" spans="1:2" x14ac:dyDescent="0.25">
      <c r="A3661" s="62">
        <v>30101814</v>
      </c>
      <c r="B3661" s="63" t="s">
        <v>7980</v>
      </c>
    </row>
    <row r="3662" spans="1:2" x14ac:dyDescent="0.25">
      <c r="A3662" s="62">
        <v>30101815</v>
      </c>
      <c r="B3662" s="63" t="s">
        <v>11361</v>
      </c>
    </row>
    <row r="3663" spans="1:2" x14ac:dyDescent="0.25">
      <c r="A3663" s="62">
        <v>30101816</v>
      </c>
      <c r="B3663" s="63" t="s">
        <v>13536</v>
      </c>
    </row>
    <row r="3664" spans="1:2" x14ac:dyDescent="0.25">
      <c r="A3664" s="62">
        <v>30101817</v>
      </c>
      <c r="B3664" s="63" t="s">
        <v>7277</v>
      </c>
    </row>
    <row r="3665" spans="1:2" x14ac:dyDescent="0.25">
      <c r="A3665" s="62">
        <v>30101901</v>
      </c>
      <c r="B3665" s="63" t="s">
        <v>11278</v>
      </c>
    </row>
    <row r="3666" spans="1:2" x14ac:dyDescent="0.25">
      <c r="A3666" s="62">
        <v>30101902</v>
      </c>
      <c r="B3666" s="63" t="s">
        <v>16414</v>
      </c>
    </row>
    <row r="3667" spans="1:2" x14ac:dyDescent="0.25">
      <c r="A3667" s="62">
        <v>30101903</v>
      </c>
      <c r="B3667" s="63" t="s">
        <v>7593</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4581</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5276</v>
      </c>
    </row>
    <row r="3693" spans="1:2" x14ac:dyDescent="0.25">
      <c r="A3693" s="62">
        <v>30102007</v>
      </c>
      <c r="B3693" s="63" t="s">
        <v>15052</v>
      </c>
    </row>
    <row r="3694" spans="1:2" x14ac:dyDescent="0.25">
      <c r="A3694" s="62">
        <v>30102008</v>
      </c>
      <c r="B3694" s="63" t="s">
        <v>7327</v>
      </c>
    </row>
    <row r="3695" spans="1:2" x14ac:dyDescent="0.25">
      <c r="A3695" s="62">
        <v>30102009</v>
      </c>
      <c r="B3695" s="63" t="s">
        <v>15733</v>
      </c>
    </row>
    <row r="3696" spans="1:2" x14ac:dyDescent="0.25">
      <c r="A3696" s="62">
        <v>30102010</v>
      </c>
      <c r="B3696" s="63" t="s">
        <v>8923</v>
      </c>
    </row>
    <row r="3697" spans="1:2" x14ac:dyDescent="0.25">
      <c r="A3697" s="62">
        <v>30102011</v>
      </c>
      <c r="B3697" s="63" t="s">
        <v>11855</v>
      </c>
    </row>
    <row r="3698" spans="1:2" x14ac:dyDescent="0.25">
      <c r="A3698" s="62">
        <v>30102012</v>
      </c>
      <c r="B3698" s="63" t="s">
        <v>10084</v>
      </c>
    </row>
    <row r="3699" spans="1:2" x14ac:dyDescent="0.25">
      <c r="A3699" s="62">
        <v>30102013</v>
      </c>
      <c r="B3699" s="63" t="s">
        <v>5484</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14645</v>
      </c>
    </row>
    <row r="3710" spans="1:2" x14ac:dyDescent="0.25">
      <c r="A3710" s="62">
        <v>30102209</v>
      </c>
      <c r="B3710" s="63" t="s">
        <v>6912</v>
      </c>
    </row>
    <row r="3711" spans="1:2" x14ac:dyDescent="0.25">
      <c r="A3711" s="62">
        <v>30102210</v>
      </c>
      <c r="B3711" s="63" t="s">
        <v>9552</v>
      </c>
    </row>
    <row r="3712" spans="1:2" x14ac:dyDescent="0.25">
      <c r="A3712" s="62">
        <v>30102211</v>
      </c>
      <c r="B3712" s="63" t="s">
        <v>4476</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4969</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16011</v>
      </c>
    </row>
    <row r="3739" spans="1:2" x14ac:dyDescent="0.25">
      <c r="A3739" s="62">
        <v>30102403</v>
      </c>
      <c r="B3739" s="63" t="s">
        <v>5950</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7882</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2761</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9443</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11303</v>
      </c>
    </row>
    <row r="3774" spans="1:2" x14ac:dyDescent="0.25">
      <c r="A3774" s="62">
        <v>30102521</v>
      </c>
      <c r="B3774" s="63" t="s">
        <v>17556</v>
      </c>
    </row>
    <row r="3775" spans="1:2" x14ac:dyDescent="0.25">
      <c r="A3775" s="62">
        <v>30102522</v>
      </c>
      <c r="B3775" s="63" t="s">
        <v>14733</v>
      </c>
    </row>
    <row r="3776" spans="1:2" x14ac:dyDescent="0.25">
      <c r="A3776" s="62">
        <v>30102523</v>
      </c>
      <c r="B3776" s="63" t="s">
        <v>5737</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15486</v>
      </c>
    </row>
    <row r="3785" spans="1:2" x14ac:dyDescent="0.25">
      <c r="A3785" s="62">
        <v>30102606</v>
      </c>
      <c r="B3785" s="63" t="s">
        <v>4104</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9369</v>
      </c>
    </row>
    <row r="3790" spans="1:2" x14ac:dyDescent="0.25">
      <c r="A3790" s="62">
        <v>30102611</v>
      </c>
      <c r="B3790" s="63" t="s">
        <v>3966</v>
      </c>
    </row>
    <row r="3791" spans="1:2" x14ac:dyDescent="0.25">
      <c r="A3791" s="62">
        <v>30102612</v>
      </c>
      <c r="B3791" s="63" t="s">
        <v>13314</v>
      </c>
    </row>
    <row r="3792" spans="1:2" x14ac:dyDescent="0.25">
      <c r="A3792" s="62">
        <v>30102613</v>
      </c>
      <c r="B3792" s="63" t="s">
        <v>8909</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18773</v>
      </c>
    </row>
    <row r="3801" spans="1:2" x14ac:dyDescent="0.25">
      <c r="A3801" s="62">
        <v>30102904</v>
      </c>
      <c r="B3801" s="63" t="s">
        <v>5303</v>
      </c>
    </row>
    <row r="3802" spans="1:2" x14ac:dyDescent="0.25">
      <c r="A3802" s="62">
        <v>30102905</v>
      </c>
      <c r="B3802" s="63" t="s">
        <v>2558</v>
      </c>
    </row>
    <row r="3803" spans="1:2" x14ac:dyDescent="0.25">
      <c r="A3803" s="62">
        <v>30102906</v>
      </c>
      <c r="B3803" s="63" t="s">
        <v>15370</v>
      </c>
    </row>
    <row r="3804" spans="1:2" x14ac:dyDescent="0.25">
      <c r="A3804" s="62">
        <v>30103001</v>
      </c>
      <c r="B3804" s="63" t="s">
        <v>5760</v>
      </c>
    </row>
    <row r="3805" spans="1:2" x14ac:dyDescent="0.25">
      <c r="A3805" s="62">
        <v>30103002</v>
      </c>
      <c r="B3805" s="63" t="s">
        <v>17838</v>
      </c>
    </row>
    <row r="3806" spans="1:2" x14ac:dyDescent="0.25">
      <c r="A3806" s="62">
        <v>30103101</v>
      </c>
      <c r="B3806" s="63" t="s">
        <v>2626</v>
      </c>
    </row>
    <row r="3807" spans="1:2" x14ac:dyDescent="0.25">
      <c r="A3807" s="62">
        <v>30103102</v>
      </c>
      <c r="B3807" s="63" t="s">
        <v>15861</v>
      </c>
    </row>
    <row r="3808" spans="1:2" x14ac:dyDescent="0.25">
      <c r="A3808" s="62">
        <v>30103103</v>
      </c>
      <c r="B3808" s="63" t="s">
        <v>4804</v>
      </c>
    </row>
    <row r="3809" spans="1:2" x14ac:dyDescent="0.25">
      <c r="A3809" s="62">
        <v>30103201</v>
      </c>
      <c r="B3809" s="63" t="s">
        <v>6415</v>
      </c>
    </row>
    <row r="3810" spans="1:2" x14ac:dyDescent="0.25">
      <c r="A3810" s="62">
        <v>30103202</v>
      </c>
      <c r="B3810" s="63" t="s">
        <v>4258</v>
      </c>
    </row>
    <row r="3811" spans="1:2" x14ac:dyDescent="0.25">
      <c r="A3811" s="62">
        <v>30103203</v>
      </c>
      <c r="B3811" s="63" t="s">
        <v>13344</v>
      </c>
    </row>
    <row r="3812" spans="1:2" x14ac:dyDescent="0.25">
      <c r="A3812" s="62">
        <v>30103204</v>
      </c>
      <c r="B3812" s="63" t="s">
        <v>17613</v>
      </c>
    </row>
    <row r="3813" spans="1:2" x14ac:dyDescent="0.25">
      <c r="A3813" s="62">
        <v>30103205</v>
      </c>
      <c r="B3813" s="63" t="s">
        <v>11210</v>
      </c>
    </row>
    <row r="3814" spans="1:2" x14ac:dyDescent="0.25">
      <c r="A3814" s="62">
        <v>30103206</v>
      </c>
      <c r="B3814" s="63" t="s">
        <v>18825</v>
      </c>
    </row>
    <row r="3815" spans="1:2" x14ac:dyDescent="0.25">
      <c r="A3815" s="62">
        <v>30103301</v>
      </c>
      <c r="B3815" s="63" t="s">
        <v>5221</v>
      </c>
    </row>
    <row r="3816" spans="1:2" x14ac:dyDescent="0.25">
      <c r="A3816" s="62">
        <v>30103302</v>
      </c>
      <c r="B3816" s="63" t="s">
        <v>12206</v>
      </c>
    </row>
    <row r="3817" spans="1:2" x14ac:dyDescent="0.25">
      <c r="A3817" s="62">
        <v>30103303</v>
      </c>
      <c r="B3817" s="63" t="s">
        <v>14453</v>
      </c>
    </row>
    <row r="3818" spans="1:2" x14ac:dyDescent="0.25">
      <c r="A3818" s="62">
        <v>30103304</v>
      </c>
      <c r="B3818" s="63" t="s">
        <v>2794</v>
      </c>
    </row>
    <row r="3819" spans="1:2" x14ac:dyDescent="0.25">
      <c r="A3819" s="62">
        <v>30103305</v>
      </c>
      <c r="B3819" s="63" t="s">
        <v>2554</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8838</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10242</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2651</v>
      </c>
    </row>
    <row r="3839" spans="1:2" x14ac:dyDescent="0.25">
      <c r="A3839" s="62">
        <v>30103412</v>
      </c>
      <c r="B3839" s="63" t="s">
        <v>4683</v>
      </c>
    </row>
    <row r="3840" spans="1:2" x14ac:dyDescent="0.25">
      <c r="A3840" s="62">
        <v>30103413</v>
      </c>
      <c r="B3840" s="63" t="s">
        <v>9590</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8971</v>
      </c>
    </row>
    <row r="3847" spans="1:2" x14ac:dyDescent="0.25">
      <c r="A3847" s="62">
        <v>30103507</v>
      </c>
      <c r="B3847" s="63" t="s">
        <v>12193</v>
      </c>
    </row>
    <row r="3848" spans="1:2" x14ac:dyDescent="0.25">
      <c r="A3848" s="62">
        <v>30103508</v>
      </c>
      <c r="B3848" s="63" t="s">
        <v>10354</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3049</v>
      </c>
    </row>
    <row r="3854" spans="1:2" x14ac:dyDescent="0.25">
      <c r="A3854" s="62">
        <v>30103514</v>
      </c>
      <c r="B3854" s="63" t="s">
        <v>3969</v>
      </c>
    </row>
    <row r="3855" spans="1:2" x14ac:dyDescent="0.25">
      <c r="A3855" s="62">
        <v>30103515</v>
      </c>
      <c r="B3855" s="63" t="s">
        <v>1942</v>
      </c>
    </row>
    <row r="3856" spans="1:2" x14ac:dyDescent="0.25">
      <c r="A3856" s="62">
        <v>30103601</v>
      </c>
      <c r="B3856" s="63" t="s">
        <v>11445</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11530</v>
      </c>
    </row>
    <row r="3861" spans="1:2" x14ac:dyDescent="0.25">
      <c r="A3861" s="62">
        <v>30103606</v>
      </c>
      <c r="B3861" s="63" t="s">
        <v>15136</v>
      </c>
    </row>
    <row r="3862" spans="1:2" x14ac:dyDescent="0.25">
      <c r="A3862" s="62">
        <v>30103607</v>
      </c>
      <c r="B3862" s="63" t="s">
        <v>8687</v>
      </c>
    </row>
    <row r="3863" spans="1:2" x14ac:dyDescent="0.25">
      <c r="A3863" s="62">
        <v>30103608</v>
      </c>
      <c r="B3863" s="63" t="s">
        <v>11331</v>
      </c>
    </row>
    <row r="3864" spans="1:2" x14ac:dyDescent="0.25">
      <c r="A3864" s="62">
        <v>30103701</v>
      </c>
      <c r="B3864" s="63" t="s">
        <v>5274</v>
      </c>
    </row>
    <row r="3865" spans="1:2" x14ac:dyDescent="0.25">
      <c r="A3865" s="62">
        <v>30111501</v>
      </c>
      <c r="B3865" s="63" t="s">
        <v>9201</v>
      </c>
    </row>
    <row r="3866" spans="1:2" x14ac:dyDescent="0.25">
      <c r="A3866" s="62">
        <v>30111502</v>
      </c>
      <c r="B3866" s="63" t="s">
        <v>11264</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13368</v>
      </c>
    </row>
    <row r="3878" spans="1:2" x14ac:dyDescent="0.25">
      <c r="A3878" s="62">
        <v>30121503</v>
      </c>
      <c r="B3878" s="63" t="s">
        <v>5793</v>
      </c>
    </row>
    <row r="3879" spans="1:2" x14ac:dyDescent="0.25">
      <c r="A3879" s="62">
        <v>30121601</v>
      </c>
      <c r="B3879" s="63" t="s">
        <v>10459</v>
      </c>
    </row>
    <row r="3880" spans="1:2" x14ac:dyDescent="0.25">
      <c r="A3880" s="62">
        <v>30121602</v>
      </c>
      <c r="B3880" s="63" t="s">
        <v>17364</v>
      </c>
    </row>
    <row r="3881" spans="1:2" x14ac:dyDescent="0.25">
      <c r="A3881" s="62">
        <v>30121603</v>
      </c>
      <c r="B3881" s="63" t="s">
        <v>2695</v>
      </c>
    </row>
    <row r="3882" spans="1:2" x14ac:dyDescent="0.25">
      <c r="A3882" s="62">
        <v>30121604</v>
      </c>
      <c r="B3882" s="63" t="s">
        <v>4693</v>
      </c>
    </row>
    <row r="3883" spans="1:2" x14ac:dyDescent="0.25">
      <c r="A3883" s="62">
        <v>30121605</v>
      </c>
      <c r="B3883" s="63" t="s">
        <v>8127</v>
      </c>
    </row>
    <row r="3884" spans="1:2" x14ac:dyDescent="0.25">
      <c r="A3884" s="62">
        <v>30131501</v>
      </c>
      <c r="B3884" s="63" t="s">
        <v>3729</v>
      </c>
    </row>
    <row r="3885" spans="1:2" x14ac:dyDescent="0.25">
      <c r="A3885" s="62">
        <v>30131502</v>
      </c>
      <c r="B3885" s="63" t="s">
        <v>4011</v>
      </c>
    </row>
    <row r="3886" spans="1:2" x14ac:dyDescent="0.25">
      <c r="A3886" s="62">
        <v>30131503</v>
      </c>
      <c r="B3886" s="63" t="s">
        <v>2889</v>
      </c>
    </row>
    <row r="3887" spans="1:2" x14ac:dyDescent="0.25">
      <c r="A3887" s="62">
        <v>30131504</v>
      </c>
      <c r="B3887" s="63" t="s">
        <v>2759</v>
      </c>
    </row>
    <row r="3888" spans="1:2" x14ac:dyDescent="0.25">
      <c r="A3888" s="62">
        <v>30131601</v>
      </c>
      <c r="B3888" s="63" t="s">
        <v>5624</v>
      </c>
    </row>
    <row r="3889" spans="1:2" x14ac:dyDescent="0.25">
      <c r="A3889" s="62">
        <v>30131602</v>
      </c>
      <c r="B3889" s="63" t="s">
        <v>5177</v>
      </c>
    </row>
    <row r="3890" spans="1:2" x14ac:dyDescent="0.25">
      <c r="A3890" s="62">
        <v>30131603</v>
      </c>
      <c r="B3890" s="63" t="s">
        <v>14311</v>
      </c>
    </row>
    <row r="3891" spans="1:2" x14ac:dyDescent="0.25">
      <c r="A3891" s="62">
        <v>30131604</v>
      </c>
      <c r="B3891" s="63" t="s">
        <v>8073</v>
      </c>
    </row>
    <row r="3892" spans="1:2" x14ac:dyDescent="0.25">
      <c r="A3892" s="62">
        <v>30131701</v>
      </c>
      <c r="B3892" s="63" t="s">
        <v>3920</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3971</v>
      </c>
    </row>
    <row r="3900" spans="1:2" x14ac:dyDescent="0.25">
      <c r="A3900" s="62">
        <v>30141508</v>
      </c>
      <c r="B3900" s="63" t="s">
        <v>5598</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4906</v>
      </c>
    </row>
    <row r="3928" spans="1:2" x14ac:dyDescent="0.25">
      <c r="A3928" s="62">
        <v>30151701</v>
      </c>
      <c r="B3928" s="63" t="s">
        <v>11328</v>
      </c>
    </row>
    <row r="3929" spans="1:2" x14ac:dyDescent="0.25">
      <c r="A3929" s="62">
        <v>30151702</v>
      </c>
      <c r="B3929" s="63" t="s">
        <v>10266</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4712</v>
      </c>
    </row>
    <row r="3934" spans="1:2" x14ac:dyDescent="0.25">
      <c r="A3934" s="62">
        <v>30151803</v>
      </c>
      <c r="B3934" s="63" t="s">
        <v>14851</v>
      </c>
    </row>
    <row r="3935" spans="1:2" x14ac:dyDescent="0.25">
      <c r="A3935" s="62">
        <v>30151804</v>
      </c>
      <c r="B3935" s="63" t="s">
        <v>14878</v>
      </c>
    </row>
    <row r="3936" spans="1:2" x14ac:dyDescent="0.25">
      <c r="A3936" s="62">
        <v>30151805</v>
      </c>
      <c r="B3936" s="63" t="s">
        <v>9048</v>
      </c>
    </row>
    <row r="3937" spans="1:2" x14ac:dyDescent="0.25">
      <c r="A3937" s="62">
        <v>30151806</v>
      </c>
      <c r="B3937" s="63" t="s">
        <v>18310</v>
      </c>
    </row>
    <row r="3938" spans="1:2" x14ac:dyDescent="0.25">
      <c r="A3938" s="62">
        <v>30151901</v>
      </c>
      <c r="B3938" s="63" t="s">
        <v>10136</v>
      </c>
    </row>
    <row r="3939" spans="1:2" x14ac:dyDescent="0.25">
      <c r="A3939" s="62">
        <v>30151902</v>
      </c>
      <c r="B3939" s="63" t="s">
        <v>8058</v>
      </c>
    </row>
    <row r="3940" spans="1:2" x14ac:dyDescent="0.25">
      <c r="A3940" s="62">
        <v>30152001</v>
      </c>
      <c r="B3940" s="63" t="s">
        <v>14027</v>
      </c>
    </row>
    <row r="3941" spans="1:2" x14ac:dyDescent="0.25">
      <c r="A3941" s="62">
        <v>30152002</v>
      </c>
      <c r="B3941" s="63" t="s">
        <v>17830</v>
      </c>
    </row>
    <row r="3942" spans="1:2" x14ac:dyDescent="0.25">
      <c r="A3942" s="62">
        <v>30152003</v>
      </c>
      <c r="B3942" s="63" t="s">
        <v>5482</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3839</v>
      </c>
    </row>
    <row r="3952" spans="1:2" x14ac:dyDescent="0.25">
      <c r="A3952" s="62">
        <v>30161601</v>
      </c>
      <c r="B3952" s="63" t="s">
        <v>9519</v>
      </c>
    </row>
    <row r="3953" spans="1:2" x14ac:dyDescent="0.25">
      <c r="A3953" s="62">
        <v>30161602</v>
      </c>
      <c r="B3953" s="63" t="s">
        <v>8473</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10250</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4335</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6976</v>
      </c>
    </row>
    <row r="3988" spans="1:2" x14ac:dyDescent="0.25">
      <c r="A3988" s="62">
        <v>30171505</v>
      </c>
      <c r="B3988" s="63" t="s">
        <v>16418</v>
      </c>
    </row>
    <row r="3989" spans="1:2" x14ac:dyDescent="0.25">
      <c r="A3989" s="62">
        <v>30171506</v>
      </c>
      <c r="B3989" s="63" t="s">
        <v>13426</v>
      </c>
    </row>
    <row r="3990" spans="1:2" x14ac:dyDescent="0.25">
      <c r="A3990" s="62">
        <v>30171507</v>
      </c>
      <c r="B3990" s="63" t="s">
        <v>4545</v>
      </c>
    </row>
    <row r="3991" spans="1:2" x14ac:dyDescent="0.25">
      <c r="A3991" s="62">
        <v>30171508</v>
      </c>
      <c r="B3991" s="63" t="s">
        <v>6065</v>
      </c>
    </row>
    <row r="3992" spans="1:2" x14ac:dyDescent="0.25">
      <c r="A3992" s="62">
        <v>30171509</v>
      </c>
      <c r="B3992" s="63" t="s">
        <v>4200</v>
      </c>
    </row>
    <row r="3993" spans="1:2" x14ac:dyDescent="0.25">
      <c r="A3993" s="62">
        <v>30171510</v>
      </c>
      <c r="B3993" s="63" t="s">
        <v>16071</v>
      </c>
    </row>
    <row r="3994" spans="1:2" x14ac:dyDescent="0.25">
      <c r="A3994" s="62">
        <v>30171511</v>
      </c>
      <c r="B3994" s="63" t="s">
        <v>8818</v>
      </c>
    </row>
    <row r="3995" spans="1:2" x14ac:dyDescent="0.25">
      <c r="A3995" s="62">
        <v>30171512</v>
      </c>
      <c r="B3995" s="63" t="s">
        <v>10289</v>
      </c>
    </row>
    <row r="3996" spans="1:2" x14ac:dyDescent="0.25">
      <c r="A3996" s="62">
        <v>30171513</v>
      </c>
      <c r="B3996" s="63" t="s">
        <v>16000</v>
      </c>
    </row>
    <row r="3997" spans="1:2" x14ac:dyDescent="0.25">
      <c r="A3997" s="62">
        <v>30171514</v>
      </c>
      <c r="B3997" s="63" t="s">
        <v>18602</v>
      </c>
    </row>
    <row r="3998" spans="1:2" x14ac:dyDescent="0.25">
      <c r="A3998" s="62">
        <v>30171604</v>
      </c>
      <c r="B3998" s="63" t="s">
        <v>3254</v>
      </c>
    </row>
    <row r="3999" spans="1:2" x14ac:dyDescent="0.25">
      <c r="A3999" s="62">
        <v>30171605</v>
      </c>
      <c r="B3999" s="63" t="s">
        <v>18511</v>
      </c>
    </row>
    <row r="4000" spans="1:2" x14ac:dyDescent="0.25">
      <c r="A4000" s="62">
        <v>30171606</v>
      </c>
      <c r="B4000" s="63" t="s">
        <v>12415</v>
      </c>
    </row>
    <row r="4001" spans="1:2" x14ac:dyDescent="0.25">
      <c r="A4001" s="62">
        <v>30171607</v>
      </c>
      <c r="B4001" s="63" t="s">
        <v>14417</v>
      </c>
    </row>
    <row r="4002" spans="1:2" x14ac:dyDescent="0.25">
      <c r="A4002" s="62">
        <v>30171608</v>
      </c>
      <c r="B4002" s="63" t="s">
        <v>7140</v>
      </c>
    </row>
    <row r="4003" spans="1:2" x14ac:dyDescent="0.25">
      <c r="A4003" s="62">
        <v>30171609</v>
      </c>
      <c r="B4003" s="63" t="s">
        <v>9316</v>
      </c>
    </row>
    <row r="4004" spans="1:2" x14ac:dyDescent="0.25">
      <c r="A4004" s="62">
        <v>30171610</v>
      </c>
      <c r="B4004" s="63" t="s">
        <v>18496</v>
      </c>
    </row>
    <row r="4005" spans="1:2" x14ac:dyDescent="0.25">
      <c r="A4005" s="62">
        <v>30171611</v>
      </c>
      <c r="B4005" s="63" t="s">
        <v>18087</v>
      </c>
    </row>
    <row r="4006" spans="1:2" x14ac:dyDescent="0.25">
      <c r="A4006" s="62">
        <v>30171612</v>
      </c>
      <c r="B4006" s="63" t="s">
        <v>5309</v>
      </c>
    </row>
    <row r="4007" spans="1:2" x14ac:dyDescent="0.25">
      <c r="A4007" s="62">
        <v>30171613</v>
      </c>
      <c r="B4007" s="63" t="s">
        <v>6273</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9444</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10308</v>
      </c>
    </row>
    <row r="4027" spans="1:2" x14ac:dyDescent="0.25">
      <c r="A4027" s="62">
        <v>30172001</v>
      </c>
      <c r="B4027" s="63" t="s">
        <v>4930</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10578</v>
      </c>
    </row>
    <row r="4032" spans="1:2" x14ac:dyDescent="0.25">
      <c r="A4032" s="62">
        <v>30181504</v>
      </c>
      <c r="B4032" s="63" t="s">
        <v>4059</v>
      </c>
    </row>
    <row r="4033" spans="1:2" x14ac:dyDescent="0.25">
      <c r="A4033" s="62">
        <v>30181505</v>
      </c>
      <c r="B4033" s="63" t="s">
        <v>16694</v>
      </c>
    </row>
    <row r="4034" spans="1:2" x14ac:dyDescent="0.25">
      <c r="A4034" s="62">
        <v>30181506</v>
      </c>
      <c r="B4034" s="63" t="s">
        <v>5409</v>
      </c>
    </row>
    <row r="4035" spans="1:2" x14ac:dyDescent="0.25">
      <c r="A4035" s="62">
        <v>30181507</v>
      </c>
      <c r="B4035" s="63" t="s">
        <v>6994</v>
      </c>
    </row>
    <row r="4036" spans="1:2" x14ac:dyDescent="0.25">
      <c r="A4036" s="62">
        <v>30181508</v>
      </c>
      <c r="B4036" s="63" t="s">
        <v>15191</v>
      </c>
    </row>
    <row r="4037" spans="1:2" x14ac:dyDescent="0.25">
      <c r="A4037" s="62">
        <v>30181509</v>
      </c>
      <c r="B4037" s="63" t="s">
        <v>5628</v>
      </c>
    </row>
    <row r="4038" spans="1:2" x14ac:dyDescent="0.25">
      <c r="A4038" s="62">
        <v>30181510</v>
      </c>
      <c r="B4038" s="63" t="s">
        <v>15705</v>
      </c>
    </row>
    <row r="4039" spans="1:2" x14ac:dyDescent="0.25">
      <c r="A4039" s="62">
        <v>30181511</v>
      </c>
      <c r="B4039" s="63" t="s">
        <v>16694</v>
      </c>
    </row>
    <row r="4040" spans="1:2" x14ac:dyDescent="0.25">
      <c r="A4040" s="62">
        <v>30181512</v>
      </c>
      <c r="B4040" s="63" t="s">
        <v>17062</v>
      </c>
    </row>
    <row r="4041" spans="1:2" x14ac:dyDescent="0.25">
      <c r="A4041" s="62">
        <v>30181513</v>
      </c>
      <c r="B4041" s="63" t="s">
        <v>3882</v>
      </c>
    </row>
    <row r="4042" spans="1:2" x14ac:dyDescent="0.25">
      <c r="A4042" s="62">
        <v>30181514</v>
      </c>
      <c r="B4042" s="63" t="s">
        <v>6409</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7061</v>
      </c>
    </row>
    <row r="4047" spans="1:2" x14ac:dyDescent="0.25">
      <c r="A4047" s="62">
        <v>30191601</v>
      </c>
      <c r="B4047" s="63" t="s">
        <v>17560</v>
      </c>
    </row>
    <row r="4048" spans="1:2" x14ac:dyDescent="0.25">
      <c r="A4048" s="62">
        <v>30191602</v>
      </c>
      <c r="B4048" s="63" t="s">
        <v>4475</v>
      </c>
    </row>
    <row r="4049" spans="1:2" x14ac:dyDescent="0.25">
      <c r="A4049" s="62">
        <v>30191603</v>
      </c>
      <c r="B4049" s="63" t="s">
        <v>8868</v>
      </c>
    </row>
    <row r="4050" spans="1:2" x14ac:dyDescent="0.25">
      <c r="A4050" s="62">
        <v>30201501</v>
      </c>
      <c r="B4050" s="63" t="s">
        <v>18327</v>
      </c>
    </row>
    <row r="4051" spans="1:2" x14ac:dyDescent="0.25">
      <c r="A4051" s="62">
        <v>30201502</v>
      </c>
      <c r="B4051" s="63" t="s">
        <v>7037</v>
      </c>
    </row>
    <row r="4052" spans="1:2" x14ac:dyDescent="0.25">
      <c r="A4052" s="62">
        <v>30201601</v>
      </c>
      <c r="B4052" s="63" t="s">
        <v>2060</v>
      </c>
    </row>
    <row r="4053" spans="1:2" x14ac:dyDescent="0.25">
      <c r="A4053" s="62">
        <v>30201602</v>
      </c>
      <c r="B4053" s="63" t="s">
        <v>15091</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11098</v>
      </c>
    </row>
    <row r="4058" spans="1:2" x14ac:dyDescent="0.25">
      <c r="A4058" s="62">
        <v>30201701</v>
      </c>
      <c r="B4058" s="63" t="s">
        <v>13077</v>
      </c>
    </row>
    <row r="4059" spans="1:2" x14ac:dyDescent="0.25">
      <c r="A4059" s="62">
        <v>30201702</v>
      </c>
      <c r="B4059" s="63" t="s">
        <v>12853</v>
      </c>
    </row>
    <row r="4060" spans="1:2" x14ac:dyDescent="0.25">
      <c r="A4060" s="62">
        <v>30201703</v>
      </c>
      <c r="B4060" s="63" t="s">
        <v>2549</v>
      </c>
    </row>
    <row r="4061" spans="1:2" x14ac:dyDescent="0.25">
      <c r="A4061" s="62">
        <v>30201704</v>
      </c>
      <c r="B4061" s="63" t="s">
        <v>4026</v>
      </c>
    </row>
    <row r="4062" spans="1:2" x14ac:dyDescent="0.25">
      <c r="A4062" s="62">
        <v>30201705</v>
      </c>
      <c r="B4062" s="63" t="s">
        <v>346</v>
      </c>
    </row>
    <row r="4063" spans="1:2" x14ac:dyDescent="0.25">
      <c r="A4063" s="62">
        <v>30201706</v>
      </c>
      <c r="B4063" s="63" t="s">
        <v>15596</v>
      </c>
    </row>
    <row r="4064" spans="1:2" x14ac:dyDescent="0.25">
      <c r="A4064" s="62">
        <v>30201707</v>
      </c>
      <c r="B4064" s="63" t="s">
        <v>4077</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14973</v>
      </c>
    </row>
    <row r="4074" spans="1:2" x14ac:dyDescent="0.25">
      <c r="A4074" s="62">
        <v>30201903</v>
      </c>
      <c r="B4074" s="63" t="s">
        <v>2870</v>
      </c>
    </row>
    <row r="4075" spans="1:2" x14ac:dyDescent="0.25">
      <c r="A4075" s="62">
        <v>30201904</v>
      </c>
      <c r="B4075" s="63" t="s">
        <v>18589</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14621</v>
      </c>
    </row>
    <row r="4080" spans="1:2" x14ac:dyDescent="0.25">
      <c r="A4080" s="62">
        <v>30221005</v>
      </c>
      <c r="B4080" s="63" t="s">
        <v>17167</v>
      </c>
    </row>
    <row r="4081" spans="1:2" x14ac:dyDescent="0.25">
      <c r="A4081" s="62">
        <v>30221006</v>
      </c>
      <c r="B4081" s="63" t="s">
        <v>16411</v>
      </c>
    </row>
    <row r="4082" spans="1:2" x14ac:dyDescent="0.25">
      <c r="A4082" s="62">
        <v>30221007</v>
      </c>
      <c r="B4082" s="63" t="s">
        <v>4278</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2450</v>
      </c>
    </row>
    <row r="4088" spans="1:2" x14ac:dyDescent="0.25">
      <c r="A4088" s="62">
        <v>30221014</v>
      </c>
      <c r="B4088" s="63" t="s">
        <v>2970</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3470</v>
      </c>
    </row>
    <row r="4099" spans="1:2" x14ac:dyDescent="0.25">
      <c r="A4099" s="62">
        <v>30222011</v>
      </c>
      <c r="B4099" s="63" t="s">
        <v>5700</v>
      </c>
    </row>
    <row r="4100" spans="1:2" x14ac:dyDescent="0.25">
      <c r="A4100" s="62">
        <v>30222012</v>
      </c>
      <c r="B4100" s="63" t="s">
        <v>10508</v>
      </c>
    </row>
    <row r="4101" spans="1:2" x14ac:dyDescent="0.25">
      <c r="A4101" s="62">
        <v>30222013</v>
      </c>
      <c r="B4101" s="63" t="s">
        <v>12773</v>
      </c>
    </row>
    <row r="4102" spans="1:2" x14ac:dyDescent="0.25">
      <c r="A4102" s="62">
        <v>30222014</v>
      </c>
      <c r="B4102" s="63" t="s">
        <v>7570</v>
      </c>
    </row>
    <row r="4103" spans="1:2" x14ac:dyDescent="0.25">
      <c r="A4103" s="62">
        <v>30222015</v>
      </c>
      <c r="B4103" s="63" t="s">
        <v>2424</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8789</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18372</v>
      </c>
    </row>
    <row r="4121" spans="1:2" x14ac:dyDescent="0.25">
      <c r="A4121" s="62">
        <v>30222033</v>
      </c>
      <c r="B4121" s="63" t="s">
        <v>4453</v>
      </c>
    </row>
    <row r="4122" spans="1:2" x14ac:dyDescent="0.25">
      <c r="A4122" s="62">
        <v>30222034</v>
      </c>
      <c r="B4122" s="63" t="s">
        <v>18011</v>
      </c>
    </row>
    <row r="4123" spans="1:2" x14ac:dyDescent="0.25">
      <c r="A4123" s="62">
        <v>30222035</v>
      </c>
      <c r="B4123" s="63" t="s">
        <v>11520</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4446</v>
      </c>
    </row>
    <row r="4130" spans="1:2" x14ac:dyDescent="0.25">
      <c r="A4130" s="62">
        <v>30222042</v>
      </c>
      <c r="B4130" s="63" t="s">
        <v>14259</v>
      </c>
    </row>
    <row r="4131" spans="1:2" x14ac:dyDescent="0.25">
      <c r="A4131" s="62">
        <v>30222043</v>
      </c>
      <c r="B4131" s="63" t="s">
        <v>14267</v>
      </c>
    </row>
    <row r="4132" spans="1:2" x14ac:dyDescent="0.25">
      <c r="A4132" s="62">
        <v>30222044</v>
      </c>
      <c r="B4132" s="63" t="s">
        <v>9824</v>
      </c>
    </row>
    <row r="4133" spans="1:2" x14ac:dyDescent="0.25">
      <c r="A4133" s="62">
        <v>30222045</v>
      </c>
      <c r="B4133" s="63" t="s">
        <v>4573</v>
      </c>
    </row>
    <row r="4134" spans="1:2" x14ac:dyDescent="0.25">
      <c r="A4134" s="62">
        <v>30222046</v>
      </c>
      <c r="B4134" s="63" t="s">
        <v>17743</v>
      </c>
    </row>
    <row r="4135" spans="1:2" x14ac:dyDescent="0.25">
      <c r="A4135" s="62">
        <v>30222047</v>
      </c>
      <c r="B4135" s="63" t="s">
        <v>3110</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10674</v>
      </c>
    </row>
    <row r="4142" spans="1:2" x14ac:dyDescent="0.25">
      <c r="A4142" s="62">
        <v>30222054</v>
      </c>
      <c r="B4142" s="63" t="s">
        <v>10667</v>
      </c>
    </row>
    <row r="4143" spans="1:2" x14ac:dyDescent="0.25">
      <c r="A4143" s="62">
        <v>30222055</v>
      </c>
      <c r="B4143" s="63" t="s">
        <v>14045</v>
      </c>
    </row>
    <row r="4144" spans="1:2" x14ac:dyDescent="0.25">
      <c r="A4144" s="62">
        <v>30222056</v>
      </c>
      <c r="B4144" s="63" t="s">
        <v>14712</v>
      </c>
    </row>
    <row r="4145" spans="1:2" x14ac:dyDescent="0.25">
      <c r="A4145" s="62">
        <v>30222057</v>
      </c>
      <c r="B4145" s="63" t="s">
        <v>10169</v>
      </c>
    </row>
    <row r="4146" spans="1:2" x14ac:dyDescent="0.25">
      <c r="A4146" s="62">
        <v>30222058</v>
      </c>
      <c r="B4146" s="63" t="s">
        <v>12509</v>
      </c>
    </row>
    <row r="4147" spans="1:2" x14ac:dyDescent="0.25">
      <c r="A4147" s="62">
        <v>30222059</v>
      </c>
      <c r="B4147" s="63" t="s">
        <v>5073</v>
      </c>
    </row>
    <row r="4148" spans="1:2" x14ac:dyDescent="0.25">
      <c r="A4148" s="62">
        <v>30222060</v>
      </c>
      <c r="B4148" s="63" t="s">
        <v>15011</v>
      </c>
    </row>
    <row r="4149" spans="1:2" x14ac:dyDescent="0.25">
      <c r="A4149" s="62">
        <v>30222061</v>
      </c>
      <c r="B4149" s="63" t="s">
        <v>18670</v>
      </c>
    </row>
    <row r="4150" spans="1:2" x14ac:dyDescent="0.25">
      <c r="A4150" s="62">
        <v>30222063</v>
      </c>
      <c r="B4150" s="63" t="s">
        <v>5908</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9875</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11741</v>
      </c>
    </row>
    <row r="4166" spans="1:2" x14ac:dyDescent="0.25">
      <c r="A4166" s="62">
        <v>30222116</v>
      </c>
      <c r="B4166" s="63" t="s">
        <v>5307</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11113</v>
      </c>
    </row>
    <row r="4171" spans="1:2" x14ac:dyDescent="0.25">
      <c r="A4171" s="62">
        <v>30222205</v>
      </c>
      <c r="B4171" s="63" t="s">
        <v>10840</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4362</v>
      </c>
    </row>
    <row r="4180" spans="1:2" x14ac:dyDescent="0.25">
      <c r="A4180" s="62">
        <v>30222306</v>
      </c>
      <c r="B4180" s="63" t="s">
        <v>12017</v>
      </c>
    </row>
    <row r="4181" spans="1:2" x14ac:dyDescent="0.25">
      <c r="A4181" s="62">
        <v>30222307</v>
      </c>
      <c r="B4181" s="63" t="s">
        <v>15839</v>
      </c>
    </row>
    <row r="4182" spans="1:2" x14ac:dyDescent="0.25">
      <c r="A4182" s="62">
        <v>30222308</v>
      </c>
      <c r="B4182" s="63" t="s">
        <v>2529</v>
      </c>
    </row>
    <row r="4183" spans="1:2" x14ac:dyDescent="0.25">
      <c r="A4183" s="62">
        <v>30222309</v>
      </c>
      <c r="B4183" s="63" t="s">
        <v>10033</v>
      </c>
    </row>
    <row r="4184" spans="1:2" x14ac:dyDescent="0.25">
      <c r="A4184" s="62">
        <v>30222401</v>
      </c>
      <c r="B4184" s="63" t="s">
        <v>7165</v>
      </c>
    </row>
    <row r="4185" spans="1:2" x14ac:dyDescent="0.25">
      <c r="A4185" s="62">
        <v>30222402</v>
      </c>
      <c r="B4185" s="63" t="s">
        <v>13246</v>
      </c>
    </row>
    <row r="4186" spans="1:2" x14ac:dyDescent="0.25">
      <c r="A4186" s="62">
        <v>30222403</v>
      </c>
      <c r="B4186" s="63" t="s">
        <v>13483</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14940</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14112</v>
      </c>
    </row>
    <row r="4198" spans="1:2" x14ac:dyDescent="0.25">
      <c r="A4198" s="62">
        <v>30222506</v>
      </c>
      <c r="B4198" s="63" t="s">
        <v>8966</v>
      </c>
    </row>
    <row r="4199" spans="1:2" x14ac:dyDescent="0.25">
      <c r="A4199" s="62">
        <v>30222507</v>
      </c>
      <c r="B4199" s="63" t="s">
        <v>8102</v>
      </c>
    </row>
    <row r="4200" spans="1:2" x14ac:dyDescent="0.25">
      <c r="A4200" s="62">
        <v>30222601</v>
      </c>
      <c r="B4200" s="63" t="s">
        <v>14723</v>
      </c>
    </row>
    <row r="4201" spans="1:2" x14ac:dyDescent="0.25">
      <c r="A4201" s="62">
        <v>30222602</v>
      </c>
      <c r="B4201" s="63" t="s">
        <v>17469</v>
      </c>
    </row>
    <row r="4202" spans="1:2" x14ac:dyDescent="0.25">
      <c r="A4202" s="62">
        <v>30222603</v>
      </c>
      <c r="B4202" s="63" t="s">
        <v>2706</v>
      </c>
    </row>
    <row r="4203" spans="1:2" x14ac:dyDescent="0.25">
      <c r="A4203" s="62">
        <v>30222604</v>
      </c>
      <c r="B4203" s="63" t="s">
        <v>8122</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2403</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11340</v>
      </c>
    </row>
    <row r="4215" spans="1:2" x14ac:dyDescent="0.25">
      <c r="A4215" s="62">
        <v>30222902</v>
      </c>
      <c r="B4215" s="63" t="s">
        <v>16870</v>
      </c>
    </row>
    <row r="4216" spans="1:2" x14ac:dyDescent="0.25">
      <c r="A4216" s="62">
        <v>30222903</v>
      </c>
      <c r="B4216" s="63" t="s">
        <v>7055</v>
      </c>
    </row>
    <row r="4217" spans="1:2" x14ac:dyDescent="0.25">
      <c r="A4217" s="62">
        <v>30222904</v>
      </c>
      <c r="B4217" s="63" t="s">
        <v>13720</v>
      </c>
    </row>
    <row r="4218" spans="1:2" x14ac:dyDescent="0.25">
      <c r="A4218" s="62">
        <v>30223001</v>
      </c>
      <c r="B4218" s="63" t="s">
        <v>6152</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15110</v>
      </c>
    </row>
    <row r="4228" spans="1:2" x14ac:dyDescent="0.25">
      <c r="A4228" s="62">
        <v>31101508</v>
      </c>
      <c r="B4228" s="63" t="s">
        <v>10640</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6073</v>
      </c>
    </row>
    <row r="4234" spans="1:2" x14ac:dyDescent="0.25">
      <c r="A4234" s="62">
        <v>31101514</v>
      </c>
      <c r="B4234" s="63" t="s">
        <v>9061</v>
      </c>
    </row>
    <row r="4235" spans="1:2" x14ac:dyDescent="0.25">
      <c r="A4235" s="62">
        <v>31101515</v>
      </c>
      <c r="B4235" s="63" t="s">
        <v>1064</v>
      </c>
    </row>
    <row r="4236" spans="1:2" x14ac:dyDescent="0.25">
      <c r="A4236" s="62">
        <v>31101516</v>
      </c>
      <c r="B4236" s="63" t="s">
        <v>16996</v>
      </c>
    </row>
    <row r="4237" spans="1:2" x14ac:dyDescent="0.25">
      <c r="A4237" s="62">
        <v>31101601</v>
      </c>
      <c r="B4237" s="63" t="s">
        <v>3621</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5702</v>
      </c>
    </row>
    <row r="4243" spans="1:2" x14ac:dyDescent="0.25">
      <c r="A4243" s="62">
        <v>31101607</v>
      </c>
      <c r="B4243" s="63" t="s">
        <v>8972</v>
      </c>
    </row>
    <row r="4244" spans="1:2" x14ac:dyDescent="0.25">
      <c r="A4244" s="62">
        <v>31101608</v>
      </c>
      <c r="B4244" s="63" t="s">
        <v>11801</v>
      </c>
    </row>
    <row r="4245" spans="1:2" x14ac:dyDescent="0.25">
      <c r="A4245" s="62">
        <v>31101609</v>
      </c>
      <c r="B4245" s="63" t="s">
        <v>11535</v>
      </c>
    </row>
    <row r="4246" spans="1:2" x14ac:dyDescent="0.25">
      <c r="A4246" s="62">
        <v>31101610</v>
      </c>
      <c r="B4246" s="63" t="s">
        <v>3367</v>
      </c>
    </row>
    <row r="4247" spans="1:2" x14ac:dyDescent="0.25">
      <c r="A4247" s="62">
        <v>31101611</v>
      </c>
      <c r="B4247" s="63" t="s">
        <v>7227</v>
      </c>
    </row>
    <row r="4248" spans="1:2" x14ac:dyDescent="0.25">
      <c r="A4248" s="62">
        <v>31101612</v>
      </c>
      <c r="B4248" s="63" t="s">
        <v>16799</v>
      </c>
    </row>
    <row r="4249" spans="1:2" x14ac:dyDescent="0.25">
      <c r="A4249" s="62">
        <v>31101613</v>
      </c>
      <c r="B4249" s="63" t="s">
        <v>12327</v>
      </c>
    </row>
    <row r="4250" spans="1:2" x14ac:dyDescent="0.25">
      <c r="A4250" s="62">
        <v>31101614</v>
      </c>
      <c r="B4250" s="63" t="s">
        <v>18707</v>
      </c>
    </row>
    <row r="4251" spans="1:2" x14ac:dyDescent="0.25">
      <c r="A4251" s="62">
        <v>31101615</v>
      </c>
      <c r="B4251" s="63" t="s">
        <v>10361</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11229</v>
      </c>
    </row>
    <row r="4256" spans="1:2" x14ac:dyDescent="0.25">
      <c r="A4256" s="62">
        <v>31101704</v>
      </c>
      <c r="B4256" s="63" t="s">
        <v>15554</v>
      </c>
    </row>
    <row r="4257" spans="1:2" x14ac:dyDescent="0.25">
      <c r="A4257" s="62">
        <v>31101705</v>
      </c>
      <c r="B4257" s="63" t="s">
        <v>3397</v>
      </c>
    </row>
    <row r="4258" spans="1:2" x14ac:dyDescent="0.25">
      <c r="A4258" s="62">
        <v>31101706</v>
      </c>
      <c r="B4258" s="63" t="s">
        <v>17165</v>
      </c>
    </row>
    <row r="4259" spans="1:2" x14ac:dyDescent="0.25">
      <c r="A4259" s="62">
        <v>31101707</v>
      </c>
      <c r="B4259" s="63" t="s">
        <v>4513</v>
      </c>
    </row>
    <row r="4260" spans="1:2" x14ac:dyDescent="0.25">
      <c r="A4260" s="62">
        <v>31101708</v>
      </c>
      <c r="B4260" s="63" t="s">
        <v>2155</v>
      </c>
    </row>
    <row r="4261" spans="1:2" x14ac:dyDescent="0.25">
      <c r="A4261" s="62">
        <v>31101709</v>
      </c>
      <c r="B4261" s="63" t="s">
        <v>4209</v>
      </c>
    </row>
    <row r="4262" spans="1:2" x14ac:dyDescent="0.25">
      <c r="A4262" s="62">
        <v>31101710</v>
      </c>
      <c r="B4262" s="63" t="s">
        <v>92</v>
      </c>
    </row>
    <row r="4263" spans="1:2" x14ac:dyDescent="0.25">
      <c r="A4263" s="62">
        <v>31101711</v>
      </c>
      <c r="B4263" s="63" t="s">
        <v>15077</v>
      </c>
    </row>
    <row r="4264" spans="1:2" x14ac:dyDescent="0.25">
      <c r="A4264" s="62">
        <v>31101712</v>
      </c>
      <c r="B4264" s="63" t="s">
        <v>10035</v>
      </c>
    </row>
    <row r="4265" spans="1:2" x14ac:dyDescent="0.25">
      <c r="A4265" s="62">
        <v>31101713</v>
      </c>
      <c r="B4265" s="63" t="s">
        <v>7691</v>
      </c>
    </row>
    <row r="4266" spans="1:2" x14ac:dyDescent="0.25">
      <c r="A4266" s="62">
        <v>31101714</v>
      </c>
      <c r="B4266" s="63" t="s">
        <v>5027</v>
      </c>
    </row>
    <row r="4267" spans="1:2" x14ac:dyDescent="0.25">
      <c r="A4267" s="62">
        <v>31101715</v>
      </c>
      <c r="B4267" s="63" t="s">
        <v>4238</v>
      </c>
    </row>
    <row r="4268" spans="1:2" x14ac:dyDescent="0.25">
      <c r="A4268" s="62">
        <v>31101716</v>
      </c>
      <c r="B4268" s="63" t="s">
        <v>9063</v>
      </c>
    </row>
    <row r="4269" spans="1:2" x14ac:dyDescent="0.25">
      <c r="A4269" s="62">
        <v>31101801</v>
      </c>
      <c r="B4269" s="63" t="s">
        <v>12781</v>
      </c>
    </row>
    <row r="4270" spans="1:2" x14ac:dyDescent="0.25">
      <c r="A4270" s="62">
        <v>31101802</v>
      </c>
      <c r="B4270" s="63" t="s">
        <v>6326</v>
      </c>
    </row>
    <row r="4271" spans="1:2" x14ac:dyDescent="0.25">
      <c r="A4271" s="62">
        <v>31101803</v>
      </c>
      <c r="B4271" s="63" t="s">
        <v>9923</v>
      </c>
    </row>
    <row r="4272" spans="1:2" x14ac:dyDescent="0.25">
      <c r="A4272" s="62">
        <v>31101804</v>
      </c>
      <c r="B4272" s="63" t="s">
        <v>11744</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4282</v>
      </c>
    </row>
    <row r="4277" spans="1:2" x14ac:dyDescent="0.25">
      <c r="A4277" s="62">
        <v>31101809</v>
      </c>
      <c r="B4277" s="63" t="s">
        <v>14798</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13601</v>
      </c>
    </row>
    <row r="4284" spans="1:2" x14ac:dyDescent="0.25">
      <c r="A4284" s="62">
        <v>31101816</v>
      </c>
      <c r="B4284" s="63" t="s">
        <v>11345</v>
      </c>
    </row>
    <row r="4285" spans="1:2" x14ac:dyDescent="0.25">
      <c r="A4285" s="62">
        <v>31101901</v>
      </c>
      <c r="B4285" s="63" t="s">
        <v>344</v>
      </c>
    </row>
    <row r="4286" spans="1:2" x14ac:dyDescent="0.25">
      <c r="A4286" s="62">
        <v>31101902</v>
      </c>
      <c r="B4286" s="63" t="s">
        <v>3348</v>
      </c>
    </row>
    <row r="4287" spans="1:2" x14ac:dyDescent="0.25">
      <c r="A4287" s="62">
        <v>31101903</v>
      </c>
      <c r="B4287" s="63" t="s">
        <v>10022</v>
      </c>
    </row>
    <row r="4288" spans="1:2" x14ac:dyDescent="0.25">
      <c r="A4288" s="62">
        <v>31101904</v>
      </c>
      <c r="B4288" s="63" t="s">
        <v>13304</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10411</v>
      </c>
    </row>
    <row r="4296" spans="1:2" x14ac:dyDescent="0.25">
      <c r="A4296" s="62">
        <v>31101912</v>
      </c>
      <c r="B4296" s="63" t="s">
        <v>11089</v>
      </c>
    </row>
    <row r="4297" spans="1:2" x14ac:dyDescent="0.25">
      <c r="A4297" s="62">
        <v>31102001</v>
      </c>
      <c r="B4297" s="63" t="s">
        <v>5414</v>
      </c>
    </row>
    <row r="4298" spans="1:2" x14ac:dyDescent="0.25">
      <c r="A4298" s="62">
        <v>31102002</v>
      </c>
      <c r="B4298" s="63" t="s">
        <v>8167</v>
      </c>
    </row>
    <row r="4299" spans="1:2" x14ac:dyDescent="0.25">
      <c r="A4299" s="62">
        <v>31102003</v>
      </c>
      <c r="B4299" s="63" t="s">
        <v>16158</v>
      </c>
    </row>
    <row r="4300" spans="1:2" x14ac:dyDescent="0.25">
      <c r="A4300" s="62">
        <v>31102004</v>
      </c>
      <c r="B4300" s="63" t="s">
        <v>9651</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5338</v>
      </c>
    </row>
    <row r="4310" spans="1:2" x14ac:dyDescent="0.25">
      <c r="A4310" s="62">
        <v>31102014</v>
      </c>
      <c r="B4310" s="63" t="s">
        <v>7696</v>
      </c>
    </row>
    <row r="4311" spans="1:2" x14ac:dyDescent="0.25">
      <c r="A4311" s="62">
        <v>31102015</v>
      </c>
      <c r="B4311" s="63" t="s">
        <v>18594</v>
      </c>
    </row>
    <row r="4312" spans="1:2" x14ac:dyDescent="0.25">
      <c r="A4312" s="62">
        <v>31102016</v>
      </c>
      <c r="B4312" s="63" t="s">
        <v>3592</v>
      </c>
    </row>
    <row r="4313" spans="1:2" x14ac:dyDescent="0.25">
      <c r="A4313" s="62">
        <v>31102101</v>
      </c>
      <c r="B4313" s="63" t="s">
        <v>5077</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9765</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6129</v>
      </c>
    </row>
    <row r="4336" spans="1:2" x14ac:dyDescent="0.25">
      <c r="A4336" s="62">
        <v>31102208</v>
      </c>
      <c r="B4336" s="63" t="s">
        <v>9540</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15513</v>
      </c>
    </row>
    <row r="4348" spans="1:2" x14ac:dyDescent="0.25">
      <c r="A4348" s="62">
        <v>31102304</v>
      </c>
      <c r="B4348" s="63" t="s">
        <v>14879</v>
      </c>
    </row>
    <row r="4349" spans="1:2" x14ac:dyDescent="0.25">
      <c r="A4349" s="62">
        <v>31102305</v>
      </c>
      <c r="B4349" s="63" t="s">
        <v>7828</v>
      </c>
    </row>
    <row r="4350" spans="1:2" x14ac:dyDescent="0.25">
      <c r="A4350" s="62">
        <v>31102306</v>
      </c>
      <c r="B4350" s="63" t="s">
        <v>1466</v>
      </c>
    </row>
    <row r="4351" spans="1:2" x14ac:dyDescent="0.25">
      <c r="A4351" s="62">
        <v>31102307</v>
      </c>
      <c r="B4351" s="63" t="s">
        <v>4885</v>
      </c>
    </row>
    <row r="4352" spans="1:2" x14ac:dyDescent="0.25">
      <c r="A4352" s="62">
        <v>31102308</v>
      </c>
      <c r="B4352" s="63" t="s">
        <v>7912</v>
      </c>
    </row>
    <row r="4353" spans="1:2" x14ac:dyDescent="0.25">
      <c r="A4353" s="62">
        <v>31102309</v>
      </c>
      <c r="B4353" s="63" t="s">
        <v>9697</v>
      </c>
    </row>
    <row r="4354" spans="1:2" x14ac:dyDescent="0.25">
      <c r="A4354" s="62">
        <v>31102310</v>
      </c>
      <c r="B4354" s="63" t="s">
        <v>2117</v>
      </c>
    </row>
    <row r="4355" spans="1:2" x14ac:dyDescent="0.25">
      <c r="A4355" s="62">
        <v>31102311</v>
      </c>
      <c r="B4355" s="63" t="s">
        <v>4789</v>
      </c>
    </row>
    <row r="4356" spans="1:2" x14ac:dyDescent="0.25">
      <c r="A4356" s="62">
        <v>31102312</v>
      </c>
      <c r="B4356" s="63" t="s">
        <v>4792</v>
      </c>
    </row>
    <row r="4357" spans="1:2" x14ac:dyDescent="0.25">
      <c r="A4357" s="62">
        <v>31102313</v>
      </c>
      <c r="B4357" s="63" t="s">
        <v>14205</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5815</v>
      </c>
    </row>
    <row r="4363" spans="1:2" x14ac:dyDescent="0.25">
      <c r="A4363" s="62">
        <v>31102403</v>
      </c>
      <c r="B4363" s="63" t="s">
        <v>2960</v>
      </c>
    </row>
    <row r="4364" spans="1:2" x14ac:dyDescent="0.25">
      <c r="A4364" s="62">
        <v>31102404</v>
      </c>
      <c r="B4364" s="63" t="s">
        <v>8728</v>
      </c>
    </row>
    <row r="4365" spans="1:2" x14ac:dyDescent="0.25">
      <c r="A4365" s="62">
        <v>31102405</v>
      </c>
      <c r="B4365" s="63" t="s">
        <v>17037</v>
      </c>
    </row>
    <row r="4366" spans="1:2" x14ac:dyDescent="0.25">
      <c r="A4366" s="62">
        <v>31102406</v>
      </c>
      <c r="B4366" s="63" t="s">
        <v>14084</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10773</v>
      </c>
    </row>
    <row r="4373" spans="1:2" x14ac:dyDescent="0.25">
      <c r="A4373" s="62">
        <v>31102413</v>
      </c>
      <c r="B4373" s="63" t="s">
        <v>18400</v>
      </c>
    </row>
    <row r="4374" spans="1:2" x14ac:dyDescent="0.25">
      <c r="A4374" s="62">
        <v>31102414</v>
      </c>
      <c r="B4374" s="63" t="s">
        <v>15150</v>
      </c>
    </row>
    <row r="4375" spans="1:2" x14ac:dyDescent="0.25">
      <c r="A4375" s="62">
        <v>31102415</v>
      </c>
      <c r="B4375" s="63" t="s">
        <v>9134</v>
      </c>
    </row>
    <row r="4376" spans="1:2" x14ac:dyDescent="0.25">
      <c r="A4376" s="62">
        <v>31102416</v>
      </c>
      <c r="B4376" s="63" t="s">
        <v>10673</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4426</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12884</v>
      </c>
    </row>
    <row r="4397" spans="1:2" x14ac:dyDescent="0.25">
      <c r="A4397" s="62">
        <v>31111604</v>
      </c>
      <c r="B4397" s="63" t="s">
        <v>3545</v>
      </c>
    </row>
    <row r="4398" spans="1:2" x14ac:dyDescent="0.25">
      <c r="A4398" s="62">
        <v>31111605</v>
      </c>
      <c r="B4398" s="63" t="s">
        <v>10650</v>
      </c>
    </row>
    <row r="4399" spans="1:2" x14ac:dyDescent="0.25">
      <c r="A4399" s="62">
        <v>31111606</v>
      </c>
      <c r="B4399" s="63" t="s">
        <v>17681</v>
      </c>
    </row>
    <row r="4400" spans="1:2" x14ac:dyDescent="0.25">
      <c r="A4400" s="62">
        <v>31111607</v>
      </c>
      <c r="B4400" s="63" t="s">
        <v>10580</v>
      </c>
    </row>
    <row r="4401" spans="1:2" x14ac:dyDescent="0.25">
      <c r="A4401" s="62">
        <v>31111608</v>
      </c>
      <c r="B4401" s="63" t="s">
        <v>18272</v>
      </c>
    </row>
    <row r="4402" spans="1:2" x14ac:dyDescent="0.25">
      <c r="A4402" s="62">
        <v>31111609</v>
      </c>
      <c r="B4402" s="63" t="s">
        <v>16545</v>
      </c>
    </row>
    <row r="4403" spans="1:2" x14ac:dyDescent="0.25">
      <c r="A4403" s="62">
        <v>31111610</v>
      </c>
      <c r="B4403" s="63" t="s">
        <v>2498</v>
      </c>
    </row>
    <row r="4404" spans="1:2" x14ac:dyDescent="0.25">
      <c r="A4404" s="62">
        <v>31111611</v>
      </c>
      <c r="B4404" s="63" t="s">
        <v>13074</v>
      </c>
    </row>
    <row r="4405" spans="1:2" x14ac:dyDescent="0.25">
      <c r="A4405" s="62">
        <v>31111612</v>
      </c>
      <c r="B4405" s="63" t="s">
        <v>11425</v>
      </c>
    </row>
    <row r="4406" spans="1:2" x14ac:dyDescent="0.25">
      <c r="A4406" s="62">
        <v>31111613</v>
      </c>
      <c r="B4406" s="63" t="s">
        <v>10300</v>
      </c>
    </row>
    <row r="4407" spans="1:2" x14ac:dyDescent="0.25">
      <c r="A4407" s="62">
        <v>31111614</v>
      </c>
      <c r="B4407" s="63" t="s">
        <v>5215</v>
      </c>
    </row>
    <row r="4408" spans="1:2" x14ac:dyDescent="0.25">
      <c r="A4408" s="62">
        <v>31111615</v>
      </c>
      <c r="B4408" s="63" t="s">
        <v>6756</v>
      </c>
    </row>
    <row r="4409" spans="1:2" x14ac:dyDescent="0.25">
      <c r="A4409" s="62">
        <v>31111616</v>
      </c>
      <c r="B4409" s="63" t="s">
        <v>3003</v>
      </c>
    </row>
    <row r="4410" spans="1:2" x14ac:dyDescent="0.25">
      <c r="A4410" s="62">
        <v>31111617</v>
      </c>
      <c r="B4410" s="63" t="s">
        <v>13231</v>
      </c>
    </row>
    <row r="4411" spans="1:2" x14ac:dyDescent="0.25">
      <c r="A4411" s="62">
        <v>31111701</v>
      </c>
      <c r="B4411" s="63" t="s">
        <v>15023</v>
      </c>
    </row>
    <row r="4412" spans="1:2" x14ac:dyDescent="0.25">
      <c r="A4412" s="62">
        <v>31111702</v>
      </c>
      <c r="B4412" s="63" t="s">
        <v>4803</v>
      </c>
    </row>
    <row r="4413" spans="1:2" x14ac:dyDescent="0.25">
      <c r="A4413" s="62">
        <v>31111703</v>
      </c>
      <c r="B4413" s="63" t="s">
        <v>11013</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4239</v>
      </c>
    </row>
    <row r="4419" spans="1:2" x14ac:dyDescent="0.25">
      <c r="A4419" s="62">
        <v>31111709</v>
      </c>
      <c r="B4419" s="63" t="s">
        <v>4873</v>
      </c>
    </row>
    <row r="4420" spans="1:2" x14ac:dyDescent="0.25">
      <c r="A4420" s="62">
        <v>31111710</v>
      </c>
      <c r="B4420" s="63" t="s">
        <v>15453</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9227</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16696</v>
      </c>
    </row>
    <row r="4437" spans="1:2" x14ac:dyDescent="0.25">
      <c r="A4437" s="62">
        <v>31121010</v>
      </c>
      <c r="B4437" s="63" t="s">
        <v>7988</v>
      </c>
    </row>
    <row r="4438" spans="1:2" x14ac:dyDescent="0.25">
      <c r="A4438" s="62">
        <v>31121011</v>
      </c>
      <c r="B4438" s="63" t="s">
        <v>13786</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9373</v>
      </c>
    </row>
    <row r="4449" spans="1:2" x14ac:dyDescent="0.25">
      <c r="A4449" s="62">
        <v>31121103</v>
      </c>
      <c r="B4449" s="63" t="s">
        <v>17164</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11321</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7848</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10907</v>
      </c>
    </row>
    <row r="4463" spans="1:2" x14ac:dyDescent="0.25">
      <c r="A4463" s="62">
        <v>31121117</v>
      </c>
      <c r="B4463" s="63" t="s">
        <v>4902</v>
      </c>
    </row>
    <row r="4464" spans="1:2" x14ac:dyDescent="0.25">
      <c r="A4464" s="62">
        <v>31121118</v>
      </c>
      <c r="B4464" s="63" t="s">
        <v>10738</v>
      </c>
    </row>
    <row r="4465" spans="1:2" x14ac:dyDescent="0.25">
      <c r="A4465" s="62">
        <v>31121119</v>
      </c>
      <c r="B4465" s="63" t="s">
        <v>17226</v>
      </c>
    </row>
    <row r="4466" spans="1:2" x14ac:dyDescent="0.25">
      <c r="A4466" s="62">
        <v>31121201</v>
      </c>
      <c r="B4466" s="63" t="s">
        <v>13899</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2240</v>
      </c>
    </row>
    <row r="4474" spans="1:2" x14ac:dyDescent="0.25">
      <c r="A4474" s="62">
        <v>31121209</v>
      </c>
      <c r="B4474" s="63" t="s">
        <v>14711</v>
      </c>
    </row>
    <row r="4475" spans="1:2" x14ac:dyDescent="0.25">
      <c r="A4475" s="62">
        <v>31121210</v>
      </c>
      <c r="B4475" s="63" t="s">
        <v>7439</v>
      </c>
    </row>
    <row r="4476" spans="1:2" x14ac:dyDescent="0.25">
      <c r="A4476" s="62">
        <v>31121211</v>
      </c>
      <c r="B4476" s="63" t="s">
        <v>5282</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6259</v>
      </c>
    </row>
    <row r="4481" spans="1:2" x14ac:dyDescent="0.25">
      <c r="A4481" s="62">
        <v>31121216</v>
      </c>
      <c r="B4481" s="63" t="s">
        <v>2309</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4778</v>
      </c>
    </row>
    <row r="4489" spans="1:2" x14ac:dyDescent="0.25">
      <c r="A4489" s="62">
        <v>31121305</v>
      </c>
      <c r="B4489" s="63" t="s">
        <v>18455</v>
      </c>
    </row>
    <row r="4490" spans="1:2" x14ac:dyDescent="0.25">
      <c r="A4490" s="62">
        <v>31121306</v>
      </c>
      <c r="B4490" s="63" t="s">
        <v>11406</v>
      </c>
    </row>
    <row r="4491" spans="1:2" x14ac:dyDescent="0.25">
      <c r="A4491" s="62">
        <v>31121307</v>
      </c>
      <c r="B4491" s="63" t="s">
        <v>8951</v>
      </c>
    </row>
    <row r="4492" spans="1:2" x14ac:dyDescent="0.25">
      <c r="A4492" s="62">
        <v>31121308</v>
      </c>
      <c r="B4492" s="63" t="s">
        <v>9416</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13125</v>
      </c>
    </row>
    <row r="4498" spans="1:2" x14ac:dyDescent="0.25">
      <c r="A4498" s="62">
        <v>31121314</v>
      </c>
      <c r="B4498" s="63" t="s">
        <v>3345</v>
      </c>
    </row>
    <row r="4499" spans="1:2" x14ac:dyDescent="0.25">
      <c r="A4499" s="62">
        <v>31121315</v>
      </c>
      <c r="B4499" s="63" t="s">
        <v>17100</v>
      </c>
    </row>
    <row r="4500" spans="1:2" x14ac:dyDescent="0.25">
      <c r="A4500" s="62">
        <v>31121316</v>
      </c>
      <c r="B4500" s="63" t="s">
        <v>10682</v>
      </c>
    </row>
    <row r="4501" spans="1:2" x14ac:dyDescent="0.25">
      <c r="A4501" s="62">
        <v>31121317</v>
      </c>
      <c r="B4501" s="63" t="s">
        <v>4829</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4602</v>
      </c>
    </row>
    <row r="4506" spans="1:2" x14ac:dyDescent="0.25">
      <c r="A4506" s="62">
        <v>31121403</v>
      </c>
      <c r="B4506" s="63" t="s">
        <v>3656</v>
      </c>
    </row>
    <row r="4507" spans="1:2" x14ac:dyDescent="0.25">
      <c r="A4507" s="62">
        <v>31121404</v>
      </c>
      <c r="B4507" s="63" t="s">
        <v>4771</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2380</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5837</v>
      </c>
    </row>
    <row r="4528" spans="1:2" x14ac:dyDescent="0.25">
      <c r="A4528" s="62">
        <v>31121506</v>
      </c>
      <c r="B4528" s="63" t="s">
        <v>14606</v>
      </c>
    </row>
    <row r="4529" spans="1:2" x14ac:dyDescent="0.25">
      <c r="A4529" s="62">
        <v>31121507</v>
      </c>
      <c r="B4529" s="63" t="s">
        <v>17922</v>
      </c>
    </row>
    <row r="4530" spans="1:2" x14ac:dyDescent="0.25">
      <c r="A4530" s="62">
        <v>31121508</v>
      </c>
      <c r="B4530" s="63" t="s">
        <v>5155</v>
      </c>
    </row>
    <row r="4531" spans="1:2" x14ac:dyDescent="0.25">
      <c r="A4531" s="62">
        <v>31121509</v>
      </c>
      <c r="B4531" s="63" t="s">
        <v>17001</v>
      </c>
    </row>
    <row r="4532" spans="1:2" x14ac:dyDescent="0.25">
      <c r="A4532" s="62">
        <v>31121510</v>
      </c>
      <c r="B4532" s="63" t="s">
        <v>9320</v>
      </c>
    </row>
    <row r="4533" spans="1:2" x14ac:dyDescent="0.25">
      <c r="A4533" s="62">
        <v>31121511</v>
      </c>
      <c r="B4533" s="63" t="s">
        <v>11488</v>
      </c>
    </row>
    <row r="4534" spans="1:2" x14ac:dyDescent="0.25">
      <c r="A4534" s="62">
        <v>31121512</v>
      </c>
      <c r="B4534" s="63" t="s">
        <v>13562</v>
      </c>
    </row>
    <row r="4535" spans="1:2" x14ac:dyDescent="0.25">
      <c r="A4535" s="62">
        <v>31121513</v>
      </c>
      <c r="B4535" s="63" t="s">
        <v>4428</v>
      </c>
    </row>
    <row r="4536" spans="1:2" x14ac:dyDescent="0.25">
      <c r="A4536" s="62">
        <v>31121514</v>
      </c>
      <c r="B4536" s="63" t="s">
        <v>17237</v>
      </c>
    </row>
    <row r="4537" spans="1:2" x14ac:dyDescent="0.25">
      <c r="A4537" s="62">
        <v>31121515</v>
      </c>
      <c r="B4537" s="63" t="s">
        <v>14193</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6083</v>
      </c>
    </row>
    <row r="4549" spans="1:2" x14ac:dyDescent="0.25">
      <c r="A4549" s="62">
        <v>31121608</v>
      </c>
      <c r="B4549" s="63" t="s">
        <v>9685</v>
      </c>
    </row>
    <row r="4550" spans="1:2" x14ac:dyDescent="0.25">
      <c r="A4550" s="62">
        <v>31121609</v>
      </c>
      <c r="B4550" s="63" t="s">
        <v>3800</v>
      </c>
    </row>
    <row r="4551" spans="1:2" x14ac:dyDescent="0.25">
      <c r="A4551" s="62">
        <v>31121610</v>
      </c>
      <c r="B4551" s="63" t="s">
        <v>14953</v>
      </c>
    </row>
    <row r="4552" spans="1:2" x14ac:dyDescent="0.25">
      <c r="A4552" s="62">
        <v>31121611</v>
      </c>
      <c r="B4552" s="63" t="s">
        <v>13072</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5919</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16920</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11418</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9682</v>
      </c>
    </row>
    <row r="4574" spans="1:2" x14ac:dyDescent="0.25">
      <c r="A4574" s="62">
        <v>31121718</v>
      </c>
      <c r="B4574" s="63" t="s">
        <v>5622</v>
      </c>
    </row>
    <row r="4575" spans="1:2" x14ac:dyDescent="0.25">
      <c r="A4575" s="62">
        <v>31121719</v>
      </c>
      <c r="B4575" s="63" t="s">
        <v>3046</v>
      </c>
    </row>
    <row r="4576" spans="1:2" x14ac:dyDescent="0.25">
      <c r="A4576" s="62">
        <v>31121801</v>
      </c>
      <c r="B4576" s="63" t="s">
        <v>4549</v>
      </c>
    </row>
    <row r="4577" spans="1:2" x14ac:dyDescent="0.25">
      <c r="A4577" s="62">
        <v>31121802</v>
      </c>
      <c r="B4577" s="63" t="s">
        <v>9166</v>
      </c>
    </row>
    <row r="4578" spans="1:2" x14ac:dyDescent="0.25">
      <c r="A4578" s="62">
        <v>31121803</v>
      </c>
      <c r="B4578" s="63" t="s">
        <v>10067</v>
      </c>
    </row>
    <row r="4579" spans="1:2" x14ac:dyDescent="0.25">
      <c r="A4579" s="62">
        <v>31121804</v>
      </c>
      <c r="B4579" s="63" t="s">
        <v>12988</v>
      </c>
    </row>
    <row r="4580" spans="1:2" x14ac:dyDescent="0.25">
      <c r="A4580" s="62">
        <v>31121805</v>
      </c>
      <c r="B4580" s="63" t="s">
        <v>10652</v>
      </c>
    </row>
    <row r="4581" spans="1:2" x14ac:dyDescent="0.25">
      <c r="A4581" s="62">
        <v>31121806</v>
      </c>
      <c r="B4581" s="63" t="s">
        <v>6553</v>
      </c>
    </row>
    <row r="4582" spans="1:2" x14ac:dyDescent="0.25">
      <c r="A4582" s="62">
        <v>31121807</v>
      </c>
      <c r="B4582" s="63" t="s">
        <v>3000</v>
      </c>
    </row>
    <row r="4583" spans="1:2" x14ac:dyDescent="0.25">
      <c r="A4583" s="62">
        <v>31121808</v>
      </c>
      <c r="B4583" s="63" t="s">
        <v>5112</v>
      </c>
    </row>
    <row r="4584" spans="1:2" x14ac:dyDescent="0.25">
      <c r="A4584" s="62">
        <v>31121809</v>
      </c>
      <c r="B4584" s="63" t="s">
        <v>9440</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2945</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4863</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2581</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2954</v>
      </c>
    </row>
    <row r="4622" spans="1:2" x14ac:dyDescent="0.25">
      <c r="A4622" s="62">
        <v>31131509</v>
      </c>
      <c r="B4622" s="63" t="s">
        <v>6414</v>
      </c>
    </row>
    <row r="4623" spans="1:2" x14ac:dyDescent="0.25">
      <c r="A4623" s="62">
        <v>31131510</v>
      </c>
      <c r="B4623" s="63" t="s">
        <v>11306</v>
      </c>
    </row>
    <row r="4624" spans="1:2" x14ac:dyDescent="0.25">
      <c r="A4624" s="62">
        <v>31131511</v>
      </c>
      <c r="B4624" s="63" t="s">
        <v>7101</v>
      </c>
    </row>
    <row r="4625" spans="1:2" x14ac:dyDescent="0.25">
      <c r="A4625" s="62">
        <v>31131512</v>
      </c>
      <c r="B4625" s="63" t="s">
        <v>2637</v>
      </c>
    </row>
    <row r="4626" spans="1:2" x14ac:dyDescent="0.25">
      <c r="A4626" s="62">
        <v>31131513</v>
      </c>
      <c r="B4626" s="63" t="s">
        <v>6348</v>
      </c>
    </row>
    <row r="4627" spans="1:2" x14ac:dyDescent="0.25">
      <c r="A4627" s="62">
        <v>31131514</v>
      </c>
      <c r="B4627" s="63" t="s">
        <v>4806</v>
      </c>
    </row>
    <row r="4628" spans="1:2" x14ac:dyDescent="0.25">
      <c r="A4628" s="62">
        <v>31131515</v>
      </c>
      <c r="B4628" s="63" t="s">
        <v>10757</v>
      </c>
    </row>
    <row r="4629" spans="1:2" x14ac:dyDescent="0.25">
      <c r="A4629" s="62">
        <v>31131516</v>
      </c>
      <c r="B4629" s="63" t="s">
        <v>2160</v>
      </c>
    </row>
    <row r="4630" spans="1:2" x14ac:dyDescent="0.25">
      <c r="A4630" s="62">
        <v>31131601</v>
      </c>
      <c r="B4630" s="63" t="s">
        <v>3140</v>
      </c>
    </row>
    <row r="4631" spans="1:2" x14ac:dyDescent="0.25">
      <c r="A4631" s="62">
        <v>31131602</v>
      </c>
      <c r="B4631" s="63" t="s">
        <v>6967</v>
      </c>
    </row>
    <row r="4632" spans="1:2" x14ac:dyDescent="0.25">
      <c r="A4632" s="62">
        <v>31131603</v>
      </c>
      <c r="B4632" s="63" t="s">
        <v>2483</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5583</v>
      </c>
    </row>
    <row r="4637" spans="1:2" x14ac:dyDescent="0.25">
      <c r="A4637" s="62">
        <v>31131608</v>
      </c>
      <c r="B4637" s="63" t="s">
        <v>4089</v>
      </c>
    </row>
    <row r="4638" spans="1:2" x14ac:dyDescent="0.25">
      <c r="A4638" s="62">
        <v>31131609</v>
      </c>
      <c r="B4638" s="63" t="s">
        <v>13312</v>
      </c>
    </row>
    <row r="4639" spans="1:2" x14ac:dyDescent="0.25">
      <c r="A4639" s="62">
        <v>31131610</v>
      </c>
      <c r="B4639" s="63" t="s">
        <v>5173</v>
      </c>
    </row>
    <row r="4640" spans="1:2" x14ac:dyDescent="0.25">
      <c r="A4640" s="62">
        <v>31131611</v>
      </c>
      <c r="B4640" s="63" t="s">
        <v>11848</v>
      </c>
    </row>
    <row r="4641" spans="1:2" x14ac:dyDescent="0.25">
      <c r="A4641" s="62">
        <v>31131612</v>
      </c>
      <c r="B4641" s="63" t="s">
        <v>2603</v>
      </c>
    </row>
    <row r="4642" spans="1:2" x14ac:dyDescent="0.25">
      <c r="A4642" s="62">
        <v>31131613</v>
      </c>
      <c r="B4642" s="63" t="s">
        <v>5766</v>
      </c>
    </row>
    <row r="4643" spans="1:2" x14ac:dyDescent="0.25">
      <c r="A4643" s="62">
        <v>31131614</v>
      </c>
      <c r="B4643" s="63" t="s">
        <v>8814</v>
      </c>
    </row>
    <row r="4644" spans="1:2" x14ac:dyDescent="0.25">
      <c r="A4644" s="62">
        <v>31131615</v>
      </c>
      <c r="B4644" s="63" t="s">
        <v>5467</v>
      </c>
    </row>
    <row r="4645" spans="1:2" x14ac:dyDescent="0.25">
      <c r="A4645" s="62">
        <v>31131616</v>
      </c>
      <c r="B4645" s="63" t="s">
        <v>1966</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10795</v>
      </c>
    </row>
    <row r="4652" spans="1:2" x14ac:dyDescent="0.25">
      <c r="A4652" s="62">
        <v>31131707</v>
      </c>
      <c r="B4652" s="63" t="s">
        <v>5672</v>
      </c>
    </row>
    <row r="4653" spans="1:2" x14ac:dyDescent="0.25">
      <c r="A4653" s="62">
        <v>31131708</v>
      </c>
      <c r="B4653" s="63" t="s">
        <v>17458</v>
      </c>
    </row>
    <row r="4654" spans="1:2" x14ac:dyDescent="0.25">
      <c r="A4654" s="62">
        <v>31131709</v>
      </c>
      <c r="B4654" s="63" t="s">
        <v>8784</v>
      </c>
    </row>
    <row r="4655" spans="1:2" x14ac:dyDescent="0.25">
      <c r="A4655" s="62">
        <v>31131710</v>
      </c>
      <c r="B4655" s="63" t="s">
        <v>16785</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14466</v>
      </c>
    </row>
    <row r="4660" spans="1:2" x14ac:dyDescent="0.25">
      <c r="A4660" s="62">
        <v>31131715</v>
      </c>
      <c r="B4660" s="63" t="s">
        <v>1510</v>
      </c>
    </row>
    <row r="4661" spans="1:2" x14ac:dyDescent="0.25">
      <c r="A4661" s="62">
        <v>31131716</v>
      </c>
      <c r="B4661" s="63" t="s">
        <v>11163</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11047</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4024</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3860</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10125</v>
      </c>
    </row>
    <row r="4685" spans="1:2" x14ac:dyDescent="0.25">
      <c r="A4685" s="62">
        <v>31131906</v>
      </c>
      <c r="B4685" s="63" t="s">
        <v>17417</v>
      </c>
    </row>
    <row r="4686" spans="1:2" x14ac:dyDescent="0.25">
      <c r="A4686" s="62">
        <v>31131907</v>
      </c>
      <c r="B4686" s="63" t="s">
        <v>5000</v>
      </c>
    </row>
    <row r="4687" spans="1:2" x14ac:dyDescent="0.25">
      <c r="A4687" s="62">
        <v>31131908</v>
      </c>
      <c r="B4687" s="63" t="s">
        <v>16264</v>
      </c>
    </row>
    <row r="4688" spans="1:2" x14ac:dyDescent="0.25">
      <c r="A4688" s="62">
        <v>31131909</v>
      </c>
      <c r="B4688" s="63" t="s">
        <v>8698</v>
      </c>
    </row>
    <row r="4689" spans="1:2" x14ac:dyDescent="0.25">
      <c r="A4689" s="62">
        <v>31131910</v>
      </c>
      <c r="B4689" s="63" t="s">
        <v>16547</v>
      </c>
    </row>
    <row r="4690" spans="1:2" x14ac:dyDescent="0.25">
      <c r="A4690" s="62">
        <v>31131911</v>
      </c>
      <c r="B4690" s="63" t="s">
        <v>9660</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10336</v>
      </c>
    </row>
    <row r="4695" spans="1:2" x14ac:dyDescent="0.25">
      <c r="A4695" s="62">
        <v>31131916</v>
      </c>
      <c r="B4695" s="63" t="s">
        <v>11149</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18760</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4690</v>
      </c>
    </row>
    <row r="4708" spans="1:2" x14ac:dyDescent="0.25">
      <c r="A4708" s="62">
        <v>31151501</v>
      </c>
      <c r="B4708" s="63" t="s">
        <v>16306</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18708</v>
      </c>
    </row>
    <row r="4717" spans="1:2" x14ac:dyDescent="0.25">
      <c r="A4717" s="62">
        <v>31151601</v>
      </c>
      <c r="B4717" s="63" t="s">
        <v>4954</v>
      </c>
    </row>
    <row r="4718" spans="1:2" x14ac:dyDescent="0.25">
      <c r="A4718" s="62">
        <v>31151603</v>
      </c>
      <c r="B4718" s="63" t="s">
        <v>18335</v>
      </c>
    </row>
    <row r="4719" spans="1:2" x14ac:dyDescent="0.25">
      <c r="A4719" s="62">
        <v>31151604</v>
      </c>
      <c r="B4719" s="63" t="s">
        <v>6658</v>
      </c>
    </row>
    <row r="4720" spans="1:2" x14ac:dyDescent="0.25">
      <c r="A4720" s="62">
        <v>31151605</v>
      </c>
      <c r="B4720" s="63" t="s">
        <v>15243</v>
      </c>
    </row>
    <row r="4721" spans="1:2" x14ac:dyDescent="0.25">
      <c r="A4721" s="62">
        <v>31151606</v>
      </c>
      <c r="B4721" s="63" t="s">
        <v>3119</v>
      </c>
    </row>
    <row r="4722" spans="1:2" x14ac:dyDescent="0.25">
      <c r="A4722" s="62">
        <v>31151607</v>
      </c>
      <c r="B4722" s="63" t="s">
        <v>11552</v>
      </c>
    </row>
    <row r="4723" spans="1:2" x14ac:dyDescent="0.25">
      <c r="A4723" s="62">
        <v>31151608</v>
      </c>
      <c r="B4723" s="63" t="s">
        <v>16856</v>
      </c>
    </row>
    <row r="4724" spans="1:2" x14ac:dyDescent="0.25">
      <c r="A4724" s="62">
        <v>31151609</v>
      </c>
      <c r="B4724" s="63" t="s">
        <v>14516</v>
      </c>
    </row>
    <row r="4725" spans="1:2" x14ac:dyDescent="0.25">
      <c r="A4725" s="62">
        <v>31151702</v>
      </c>
      <c r="B4725" s="63" t="s">
        <v>3779</v>
      </c>
    </row>
    <row r="4726" spans="1:2" x14ac:dyDescent="0.25">
      <c r="A4726" s="62">
        <v>31151703</v>
      </c>
      <c r="B4726" s="63" t="s">
        <v>5340</v>
      </c>
    </row>
    <row r="4727" spans="1:2" x14ac:dyDescent="0.25">
      <c r="A4727" s="62">
        <v>31151704</v>
      </c>
      <c r="B4727" s="63" t="s">
        <v>3770</v>
      </c>
    </row>
    <row r="4728" spans="1:2" x14ac:dyDescent="0.25">
      <c r="A4728" s="62">
        <v>31151705</v>
      </c>
      <c r="B4728" s="63" t="s">
        <v>260</v>
      </c>
    </row>
    <row r="4729" spans="1:2" x14ac:dyDescent="0.25">
      <c r="A4729" s="62">
        <v>31151706</v>
      </c>
      <c r="B4729" s="63" t="s">
        <v>12553</v>
      </c>
    </row>
    <row r="4730" spans="1:2" x14ac:dyDescent="0.25">
      <c r="A4730" s="62">
        <v>31151707</v>
      </c>
      <c r="B4730" s="63" t="s">
        <v>9618</v>
      </c>
    </row>
    <row r="4731" spans="1:2" x14ac:dyDescent="0.25">
      <c r="A4731" s="62">
        <v>31151803</v>
      </c>
      <c r="B4731" s="63" t="s">
        <v>3015</v>
      </c>
    </row>
    <row r="4732" spans="1:2" x14ac:dyDescent="0.25">
      <c r="A4732" s="62">
        <v>31151804</v>
      </c>
      <c r="B4732" s="63" t="s">
        <v>17098</v>
      </c>
    </row>
    <row r="4733" spans="1:2" x14ac:dyDescent="0.25">
      <c r="A4733" s="62">
        <v>31151901</v>
      </c>
      <c r="B4733" s="63" t="s">
        <v>8628</v>
      </c>
    </row>
    <row r="4734" spans="1:2" x14ac:dyDescent="0.25">
      <c r="A4734" s="62">
        <v>31151902</v>
      </c>
      <c r="B4734" s="63" t="s">
        <v>4807</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11543</v>
      </c>
    </row>
    <row r="4751" spans="1:2" x14ac:dyDescent="0.25">
      <c r="A4751" s="62">
        <v>31161512</v>
      </c>
      <c r="B4751" s="63" t="s">
        <v>12001</v>
      </c>
    </row>
    <row r="4752" spans="1:2" x14ac:dyDescent="0.25">
      <c r="A4752" s="62">
        <v>31161513</v>
      </c>
      <c r="B4752" s="63" t="s">
        <v>3323</v>
      </c>
    </row>
    <row r="4753" spans="1:2" x14ac:dyDescent="0.25">
      <c r="A4753" s="62">
        <v>31161514</v>
      </c>
      <c r="B4753" s="63" t="s">
        <v>13046</v>
      </c>
    </row>
    <row r="4754" spans="1:2" x14ac:dyDescent="0.25">
      <c r="A4754" s="62">
        <v>31161516</v>
      </c>
      <c r="B4754" s="63" t="s">
        <v>7706</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11007</v>
      </c>
    </row>
    <row r="4762" spans="1:2" x14ac:dyDescent="0.25">
      <c r="A4762" s="62">
        <v>31161606</v>
      </c>
      <c r="B4762" s="63" t="s">
        <v>14939</v>
      </c>
    </row>
    <row r="4763" spans="1:2" x14ac:dyDescent="0.25">
      <c r="A4763" s="62">
        <v>31161607</v>
      </c>
      <c r="B4763" s="63" t="s">
        <v>2401</v>
      </c>
    </row>
    <row r="4764" spans="1:2" x14ac:dyDescent="0.25">
      <c r="A4764" s="62">
        <v>31161608</v>
      </c>
      <c r="B4764" s="63" t="s">
        <v>13658</v>
      </c>
    </row>
    <row r="4765" spans="1:2" x14ac:dyDescent="0.25">
      <c r="A4765" s="62">
        <v>31161609</v>
      </c>
      <c r="B4765" s="63" t="s">
        <v>9842</v>
      </c>
    </row>
    <row r="4766" spans="1:2" x14ac:dyDescent="0.25">
      <c r="A4766" s="62">
        <v>31161610</v>
      </c>
      <c r="B4766" s="63" t="s">
        <v>2643</v>
      </c>
    </row>
    <row r="4767" spans="1:2" x14ac:dyDescent="0.25">
      <c r="A4767" s="62">
        <v>31161611</v>
      </c>
      <c r="B4767" s="63" t="s">
        <v>10689</v>
      </c>
    </row>
    <row r="4768" spans="1:2" x14ac:dyDescent="0.25">
      <c r="A4768" s="62">
        <v>31161612</v>
      </c>
      <c r="B4768" s="63" t="s">
        <v>16847</v>
      </c>
    </row>
    <row r="4769" spans="1:2" x14ac:dyDescent="0.25">
      <c r="A4769" s="62">
        <v>31161613</v>
      </c>
      <c r="B4769" s="63" t="s">
        <v>4971</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13747</v>
      </c>
    </row>
    <row r="4774" spans="1:2" x14ac:dyDescent="0.25">
      <c r="A4774" s="62">
        <v>31161619</v>
      </c>
      <c r="B4774" s="63" t="s">
        <v>16491</v>
      </c>
    </row>
    <row r="4775" spans="1:2" x14ac:dyDescent="0.25">
      <c r="A4775" s="62">
        <v>31161620</v>
      </c>
      <c r="B4775" s="63" t="s">
        <v>3452</v>
      </c>
    </row>
    <row r="4776" spans="1:2" x14ac:dyDescent="0.25">
      <c r="A4776" s="62">
        <v>31161621</v>
      </c>
      <c r="B4776" s="63" t="s">
        <v>5389</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14876</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11463</v>
      </c>
    </row>
    <row r="4793" spans="1:2" x14ac:dyDescent="0.25">
      <c r="A4793" s="62">
        <v>31161718</v>
      </c>
      <c r="B4793" s="63" t="s">
        <v>5038</v>
      </c>
    </row>
    <row r="4794" spans="1:2" x14ac:dyDescent="0.25">
      <c r="A4794" s="62">
        <v>31161719</v>
      </c>
      <c r="B4794" s="63" t="s">
        <v>14861</v>
      </c>
    </row>
    <row r="4795" spans="1:2" x14ac:dyDescent="0.25">
      <c r="A4795" s="62">
        <v>31161720</v>
      </c>
      <c r="B4795" s="63" t="s">
        <v>7608</v>
      </c>
    </row>
    <row r="4796" spans="1:2" x14ac:dyDescent="0.25">
      <c r="A4796" s="62">
        <v>31161721</v>
      </c>
      <c r="B4796" s="63" t="s">
        <v>5097</v>
      </c>
    </row>
    <row r="4797" spans="1:2" x14ac:dyDescent="0.25">
      <c r="A4797" s="62">
        <v>31161722</v>
      </c>
      <c r="B4797" s="63" t="s">
        <v>9447</v>
      </c>
    </row>
    <row r="4798" spans="1:2" x14ac:dyDescent="0.25">
      <c r="A4798" s="62">
        <v>31161723</v>
      </c>
      <c r="B4798" s="63" t="s">
        <v>17023</v>
      </c>
    </row>
    <row r="4799" spans="1:2" x14ac:dyDescent="0.25">
      <c r="A4799" s="62">
        <v>31161724</v>
      </c>
      <c r="B4799" s="63" t="s">
        <v>14668</v>
      </c>
    </row>
    <row r="4800" spans="1:2" x14ac:dyDescent="0.25">
      <c r="A4800" s="62">
        <v>31161725</v>
      </c>
      <c r="B4800" s="63" t="s">
        <v>17651</v>
      </c>
    </row>
    <row r="4801" spans="1:2" x14ac:dyDescent="0.25">
      <c r="A4801" s="62">
        <v>31161726</v>
      </c>
      <c r="B4801" s="63" t="s">
        <v>10339</v>
      </c>
    </row>
    <row r="4802" spans="1:2" x14ac:dyDescent="0.25">
      <c r="A4802" s="62">
        <v>31161727</v>
      </c>
      <c r="B4802" s="63" t="s">
        <v>2982</v>
      </c>
    </row>
    <row r="4803" spans="1:2" x14ac:dyDescent="0.25">
      <c r="A4803" s="62">
        <v>31161728</v>
      </c>
      <c r="B4803" s="63" t="s">
        <v>9452</v>
      </c>
    </row>
    <row r="4804" spans="1:2" x14ac:dyDescent="0.25">
      <c r="A4804" s="62">
        <v>31161729</v>
      </c>
      <c r="B4804" s="63" t="s">
        <v>5426</v>
      </c>
    </row>
    <row r="4805" spans="1:2" x14ac:dyDescent="0.25">
      <c r="A4805" s="62">
        <v>31161730</v>
      </c>
      <c r="B4805" s="63" t="s">
        <v>17943</v>
      </c>
    </row>
    <row r="4806" spans="1:2" x14ac:dyDescent="0.25">
      <c r="A4806" s="62">
        <v>31161731</v>
      </c>
      <c r="B4806" s="63" t="s">
        <v>13922</v>
      </c>
    </row>
    <row r="4807" spans="1:2" x14ac:dyDescent="0.25">
      <c r="A4807" s="62">
        <v>31161801</v>
      </c>
      <c r="B4807" s="63" t="s">
        <v>8920</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4261</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4214</v>
      </c>
    </row>
    <row r="4819" spans="1:2" x14ac:dyDescent="0.25">
      <c r="A4819" s="62">
        <v>31161813</v>
      </c>
      <c r="B4819" s="63" t="s">
        <v>18567</v>
      </c>
    </row>
    <row r="4820" spans="1:2" x14ac:dyDescent="0.25">
      <c r="A4820" s="62">
        <v>31161814</v>
      </c>
      <c r="B4820" s="63" t="s">
        <v>3931</v>
      </c>
    </row>
    <row r="4821" spans="1:2" x14ac:dyDescent="0.25">
      <c r="A4821" s="62">
        <v>31161815</v>
      </c>
      <c r="B4821" s="63" t="s">
        <v>14635</v>
      </c>
    </row>
    <row r="4822" spans="1:2" x14ac:dyDescent="0.25">
      <c r="A4822" s="62">
        <v>31161816</v>
      </c>
      <c r="B4822" s="63" t="s">
        <v>8310</v>
      </c>
    </row>
    <row r="4823" spans="1:2" x14ac:dyDescent="0.25">
      <c r="A4823" s="62">
        <v>31161817</v>
      </c>
      <c r="B4823" s="63" t="s">
        <v>9333</v>
      </c>
    </row>
    <row r="4824" spans="1:2" x14ac:dyDescent="0.25">
      <c r="A4824" s="62">
        <v>31161818</v>
      </c>
      <c r="B4824" s="63" t="s">
        <v>18800</v>
      </c>
    </row>
    <row r="4825" spans="1:2" x14ac:dyDescent="0.25">
      <c r="A4825" s="62">
        <v>31161819</v>
      </c>
      <c r="B4825" s="63" t="s">
        <v>10766</v>
      </c>
    </row>
    <row r="4826" spans="1:2" x14ac:dyDescent="0.25">
      <c r="A4826" s="62">
        <v>31161820</v>
      </c>
      <c r="B4826" s="63" t="s">
        <v>4216</v>
      </c>
    </row>
    <row r="4827" spans="1:2" x14ac:dyDescent="0.25">
      <c r="A4827" s="62">
        <v>31161901</v>
      </c>
      <c r="B4827" s="63" t="s">
        <v>2917</v>
      </c>
    </row>
    <row r="4828" spans="1:2" x14ac:dyDescent="0.25">
      <c r="A4828" s="62">
        <v>31161902</v>
      </c>
      <c r="B4828" s="63" t="s">
        <v>12385</v>
      </c>
    </row>
    <row r="4829" spans="1:2" x14ac:dyDescent="0.25">
      <c r="A4829" s="62">
        <v>31161903</v>
      </c>
      <c r="B4829" s="63" t="s">
        <v>8579</v>
      </c>
    </row>
    <row r="4830" spans="1:2" x14ac:dyDescent="0.25">
      <c r="A4830" s="62">
        <v>31161904</v>
      </c>
      <c r="B4830" s="63" t="s">
        <v>8989</v>
      </c>
    </row>
    <row r="4831" spans="1:2" x14ac:dyDescent="0.25">
      <c r="A4831" s="62">
        <v>31161905</v>
      </c>
      <c r="B4831" s="63" t="s">
        <v>18590</v>
      </c>
    </row>
    <row r="4832" spans="1:2" x14ac:dyDescent="0.25">
      <c r="A4832" s="62">
        <v>31161906</v>
      </c>
      <c r="B4832" s="63" t="s">
        <v>2258</v>
      </c>
    </row>
    <row r="4833" spans="1:2" x14ac:dyDescent="0.25">
      <c r="A4833" s="62">
        <v>31161907</v>
      </c>
      <c r="B4833" s="63" t="s">
        <v>3229</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6141</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10032</v>
      </c>
    </row>
    <row r="4843" spans="1:2" x14ac:dyDescent="0.25">
      <c r="A4843" s="62">
        <v>31162101</v>
      </c>
      <c r="B4843" s="63" t="s">
        <v>2751</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10198</v>
      </c>
    </row>
    <row r="4853" spans="1:2" x14ac:dyDescent="0.25">
      <c r="A4853" s="62">
        <v>31162203</v>
      </c>
      <c r="B4853" s="63" t="s">
        <v>13476</v>
      </c>
    </row>
    <row r="4854" spans="1:2" x14ac:dyDescent="0.25">
      <c r="A4854" s="62">
        <v>31162204</v>
      </c>
      <c r="B4854" s="63" t="s">
        <v>14100</v>
      </c>
    </row>
    <row r="4855" spans="1:2" x14ac:dyDescent="0.25">
      <c r="A4855" s="62">
        <v>31162205</v>
      </c>
      <c r="B4855" s="63" t="s">
        <v>7208</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2872</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4072</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9883</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11609</v>
      </c>
    </row>
    <row r="4889" spans="1:2" x14ac:dyDescent="0.25">
      <c r="A4889" s="62">
        <v>31162418</v>
      </c>
      <c r="B4889" s="63" t="s">
        <v>14694</v>
      </c>
    </row>
    <row r="4890" spans="1:2" x14ac:dyDescent="0.25">
      <c r="A4890" s="62">
        <v>31162501</v>
      </c>
      <c r="B4890" s="63" t="s">
        <v>4703</v>
      </c>
    </row>
    <row r="4891" spans="1:2" x14ac:dyDescent="0.25">
      <c r="A4891" s="62">
        <v>31162502</v>
      </c>
      <c r="B4891" s="63" t="s">
        <v>5259</v>
      </c>
    </row>
    <row r="4892" spans="1:2" x14ac:dyDescent="0.25">
      <c r="A4892" s="62">
        <v>31162503</v>
      </c>
      <c r="B4892" s="63" t="s">
        <v>11139</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3858</v>
      </c>
    </row>
    <row r="4897" spans="1:2" x14ac:dyDescent="0.25">
      <c r="A4897" s="62">
        <v>31162601</v>
      </c>
      <c r="B4897" s="63" t="s">
        <v>6053</v>
      </c>
    </row>
    <row r="4898" spans="1:2" x14ac:dyDescent="0.25">
      <c r="A4898" s="62">
        <v>31162602</v>
      </c>
      <c r="B4898" s="63" t="s">
        <v>363</v>
      </c>
    </row>
    <row r="4899" spans="1:2" x14ac:dyDescent="0.25">
      <c r="A4899" s="62">
        <v>31162603</v>
      </c>
      <c r="B4899" s="63" t="s">
        <v>13207</v>
      </c>
    </row>
    <row r="4900" spans="1:2" x14ac:dyDescent="0.25">
      <c r="A4900" s="62">
        <v>31162604</v>
      </c>
      <c r="B4900" s="63" t="s">
        <v>2466</v>
      </c>
    </row>
    <row r="4901" spans="1:2" x14ac:dyDescent="0.25">
      <c r="A4901" s="62">
        <v>31162605</v>
      </c>
      <c r="B4901" s="63" t="s">
        <v>12886</v>
      </c>
    </row>
    <row r="4902" spans="1:2" x14ac:dyDescent="0.25">
      <c r="A4902" s="62">
        <v>31162606</v>
      </c>
      <c r="B4902" s="63" t="s">
        <v>18628</v>
      </c>
    </row>
    <row r="4903" spans="1:2" x14ac:dyDescent="0.25">
      <c r="A4903" s="62">
        <v>31162607</v>
      </c>
      <c r="B4903" s="63" t="s">
        <v>9837</v>
      </c>
    </row>
    <row r="4904" spans="1:2" x14ac:dyDescent="0.25">
      <c r="A4904" s="62">
        <v>31162608</v>
      </c>
      <c r="B4904" s="63" t="s">
        <v>10566</v>
      </c>
    </row>
    <row r="4905" spans="1:2" x14ac:dyDescent="0.25">
      <c r="A4905" s="62">
        <v>31162609</v>
      </c>
      <c r="B4905" s="63" t="s">
        <v>13403</v>
      </c>
    </row>
    <row r="4906" spans="1:2" x14ac:dyDescent="0.25">
      <c r="A4906" s="62">
        <v>31162610</v>
      </c>
      <c r="B4906" s="63" t="s">
        <v>13208</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3535</v>
      </c>
    </row>
    <row r="4918" spans="1:2" x14ac:dyDescent="0.25">
      <c r="A4918" s="62">
        <v>31162807</v>
      </c>
      <c r="B4918" s="63" t="s">
        <v>4392</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3864</v>
      </c>
    </row>
    <row r="4923" spans="1:2" x14ac:dyDescent="0.25">
      <c r="A4923" s="62">
        <v>31162901</v>
      </c>
      <c r="B4923" s="63" t="s">
        <v>8278</v>
      </c>
    </row>
    <row r="4924" spans="1:2" x14ac:dyDescent="0.25">
      <c r="A4924" s="62">
        <v>31162902</v>
      </c>
      <c r="B4924" s="63" t="s">
        <v>9936</v>
      </c>
    </row>
    <row r="4925" spans="1:2" x14ac:dyDescent="0.25">
      <c r="A4925" s="62">
        <v>31162903</v>
      </c>
      <c r="B4925" s="63" t="s">
        <v>14998</v>
      </c>
    </row>
    <row r="4926" spans="1:2" x14ac:dyDescent="0.25">
      <c r="A4926" s="62">
        <v>31162904</v>
      </c>
      <c r="B4926" s="63" t="s">
        <v>4596</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5322</v>
      </c>
    </row>
    <row r="4936" spans="1:2" x14ac:dyDescent="0.25">
      <c r="A4936" s="62">
        <v>31163103</v>
      </c>
      <c r="B4936" s="63" t="s">
        <v>6597</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9883</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8823</v>
      </c>
    </row>
    <row r="4946" spans="1:2" x14ac:dyDescent="0.25">
      <c r="A4946" s="62">
        <v>31163211</v>
      </c>
      <c r="B4946" s="63" t="s">
        <v>5972</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5030</v>
      </c>
    </row>
    <row r="4951" spans="1:2" x14ac:dyDescent="0.25">
      <c r="A4951" s="62">
        <v>31163301</v>
      </c>
      <c r="B4951" s="63" t="s">
        <v>4393</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2059</v>
      </c>
    </row>
    <row r="4960" spans="1:2" x14ac:dyDescent="0.25">
      <c r="A4960" s="62">
        <v>31171509</v>
      </c>
      <c r="B4960" s="63" t="s">
        <v>10562</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9420</v>
      </c>
    </row>
    <row r="4966" spans="1:2" x14ac:dyDescent="0.25">
      <c r="A4966" s="62">
        <v>31171516</v>
      </c>
      <c r="B4966" s="63" t="s">
        <v>9097</v>
      </c>
    </row>
    <row r="4967" spans="1:2" x14ac:dyDescent="0.25">
      <c r="A4967" s="62">
        <v>31171518</v>
      </c>
      <c r="B4967" s="63" t="s">
        <v>6344</v>
      </c>
    </row>
    <row r="4968" spans="1:2" x14ac:dyDescent="0.25">
      <c r="A4968" s="62">
        <v>31171519</v>
      </c>
      <c r="B4968" s="63" t="s">
        <v>2268</v>
      </c>
    </row>
    <row r="4969" spans="1:2" x14ac:dyDescent="0.25">
      <c r="A4969" s="62">
        <v>31171520</v>
      </c>
      <c r="B4969" s="63" t="s">
        <v>1878</v>
      </c>
    </row>
    <row r="4970" spans="1:2" x14ac:dyDescent="0.25">
      <c r="A4970" s="62">
        <v>31171521</v>
      </c>
      <c r="B4970" s="63" t="s">
        <v>9753</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9903</v>
      </c>
    </row>
    <row r="4976" spans="1:2" x14ac:dyDescent="0.25">
      <c r="A4976" s="62">
        <v>31171527</v>
      </c>
      <c r="B4976" s="63" t="s">
        <v>2001</v>
      </c>
    </row>
    <row r="4977" spans="1:2" x14ac:dyDescent="0.25">
      <c r="A4977" s="62">
        <v>31171528</v>
      </c>
      <c r="B4977" s="63" t="s">
        <v>2801</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3565</v>
      </c>
    </row>
    <row r="4987" spans="1:2" x14ac:dyDescent="0.25">
      <c r="A4987" s="62">
        <v>31171709</v>
      </c>
      <c r="B4987" s="63" t="s">
        <v>11563</v>
      </c>
    </row>
    <row r="4988" spans="1:2" x14ac:dyDescent="0.25">
      <c r="A4988" s="62">
        <v>31171710</v>
      </c>
      <c r="B4988" s="63" t="s">
        <v>10855</v>
      </c>
    </row>
    <row r="4989" spans="1:2" x14ac:dyDescent="0.25">
      <c r="A4989" s="62">
        <v>31171711</v>
      </c>
      <c r="B4989" s="63" t="s">
        <v>16468</v>
      </c>
    </row>
    <row r="4990" spans="1:2" x14ac:dyDescent="0.25">
      <c r="A4990" s="62">
        <v>31171712</v>
      </c>
      <c r="B4990" s="63" t="s">
        <v>18054</v>
      </c>
    </row>
    <row r="4991" spans="1:2" x14ac:dyDescent="0.25">
      <c r="A4991" s="62">
        <v>31171713</v>
      </c>
      <c r="B4991" s="63" t="s">
        <v>10168</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13623</v>
      </c>
    </row>
    <row r="4998" spans="1:2" x14ac:dyDescent="0.25">
      <c r="A4998" s="62">
        <v>31171806</v>
      </c>
      <c r="B4998" s="63" t="s">
        <v>4191</v>
      </c>
    </row>
    <row r="4999" spans="1:2" x14ac:dyDescent="0.25">
      <c r="A4999" s="62">
        <v>31171901</v>
      </c>
      <c r="B4999" s="63" t="s">
        <v>5838</v>
      </c>
    </row>
    <row r="5000" spans="1:2" x14ac:dyDescent="0.25">
      <c r="A5000" s="62">
        <v>31181501</v>
      </c>
      <c r="B5000" s="63" t="s">
        <v>9267</v>
      </c>
    </row>
    <row r="5001" spans="1:2" x14ac:dyDescent="0.25">
      <c r="A5001" s="62">
        <v>31181502</v>
      </c>
      <c r="B5001" s="63" t="s">
        <v>12542</v>
      </c>
    </row>
    <row r="5002" spans="1:2" x14ac:dyDescent="0.25">
      <c r="A5002" s="62">
        <v>31181503</v>
      </c>
      <c r="B5002" s="63" t="s">
        <v>7174</v>
      </c>
    </row>
    <row r="5003" spans="1:2" x14ac:dyDescent="0.25">
      <c r="A5003" s="62">
        <v>31181504</v>
      </c>
      <c r="B5003" s="63" t="s">
        <v>2437</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3922</v>
      </c>
    </row>
    <row r="5010" spans="1:2" x14ac:dyDescent="0.25">
      <c r="A5010" s="62">
        <v>31181511</v>
      </c>
      <c r="B5010" s="63" t="s">
        <v>11874</v>
      </c>
    </row>
    <row r="5011" spans="1:2" x14ac:dyDescent="0.25">
      <c r="A5011" s="62">
        <v>31181512</v>
      </c>
      <c r="B5011" s="63" t="s">
        <v>2187</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4015</v>
      </c>
    </row>
    <row r="5018" spans="1:2" x14ac:dyDescent="0.25">
      <c r="A5018" s="62">
        <v>31181607</v>
      </c>
      <c r="B5018" s="63" t="s">
        <v>14502</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4574</v>
      </c>
    </row>
    <row r="5032" spans="1:2" x14ac:dyDescent="0.25">
      <c r="A5032" s="62">
        <v>31191512</v>
      </c>
      <c r="B5032" s="63" t="s">
        <v>11478</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2422</v>
      </c>
    </row>
    <row r="5037" spans="1:2" x14ac:dyDescent="0.25">
      <c r="A5037" s="62">
        <v>31191517</v>
      </c>
      <c r="B5037" s="63" t="s">
        <v>3072</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2497</v>
      </c>
    </row>
    <row r="5043" spans="1:2" x14ac:dyDescent="0.25">
      <c r="A5043" s="62">
        <v>31201501</v>
      </c>
      <c r="B5043" s="63" t="s">
        <v>17517</v>
      </c>
    </row>
    <row r="5044" spans="1:2" x14ac:dyDescent="0.25">
      <c r="A5044" s="62">
        <v>31201502</v>
      </c>
      <c r="B5044" s="63" t="s">
        <v>12255</v>
      </c>
    </row>
    <row r="5045" spans="1:2" x14ac:dyDescent="0.25">
      <c r="A5045" s="62">
        <v>31201503</v>
      </c>
      <c r="B5045" s="63" t="s">
        <v>14991</v>
      </c>
    </row>
    <row r="5046" spans="1:2" x14ac:dyDescent="0.25">
      <c r="A5046" s="62">
        <v>31201504</v>
      </c>
      <c r="B5046" s="63" t="s">
        <v>4166</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14337</v>
      </c>
    </row>
    <row r="5051" spans="1:2" x14ac:dyDescent="0.25">
      <c r="A5051" s="62">
        <v>31201509</v>
      </c>
      <c r="B5051" s="63" t="s">
        <v>6016</v>
      </c>
    </row>
    <row r="5052" spans="1:2" x14ac:dyDescent="0.25">
      <c r="A5052" s="62">
        <v>31201510</v>
      </c>
      <c r="B5052" s="63" t="s">
        <v>14220</v>
      </c>
    </row>
    <row r="5053" spans="1:2" x14ac:dyDescent="0.25">
      <c r="A5053" s="62">
        <v>31201511</v>
      </c>
      <c r="B5053" s="63" t="s">
        <v>3575</v>
      </c>
    </row>
    <row r="5054" spans="1:2" x14ac:dyDescent="0.25">
      <c r="A5054" s="62">
        <v>31201512</v>
      </c>
      <c r="B5054" s="63" t="s">
        <v>2604</v>
      </c>
    </row>
    <row r="5055" spans="1:2" x14ac:dyDescent="0.25">
      <c r="A5055" s="62">
        <v>31201513</v>
      </c>
      <c r="B5055" s="63" t="s">
        <v>11407</v>
      </c>
    </row>
    <row r="5056" spans="1:2" x14ac:dyDescent="0.25">
      <c r="A5056" s="62">
        <v>31201514</v>
      </c>
      <c r="B5056" s="63" t="s">
        <v>6800</v>
      </c>
    </row>
    <row r="5057" spans="1:2" x14ac:dyDescent="0.25">
      <c r="A5057" s="62">
        <v>31201515</v>
      </c>
      <c r="B5057" s="63" t="s">
        <v>13389</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3106</v>
      </c>
    </row>
    <row r="5062" spans="1:2" x14ac:dyDescent="0.25">
      <c r="A5062" s="62">
        <v>31201520</v>
      </c>
      <c r="B5062" s="63" t="s">
        <v>16367</v>
      </c>
    </row>
    <row r="5063" spans="1:2" x14ac:dyDescent="0.25">
      <c r="A5063" s="62">
        <v>31201521</v>
      </c>
      <c r="B5063" s="63" t="s">
        <v>11493</v>
      </c>
    </row>
    <row r="5064" spans="1:2" x14ac:dyDescent="0.25">
      <c r="A5064" s="62">
        <v>31201522</v>
      </c>
      <c r="B5064" s="63" t="s">
        <v>10371</v>
      </c>
    </row>
    <row r="5065" spans="1:2" x14ac:dyDescent="0.25">
      <c r="A5065" s="62">
        <v>31201523</v>
      </c>
      <c r="B5065" s="63" t="s">
        <v>15262</v>
      </c>
    </row>
    <row r="5066" spans="1:2" x14ac:dyDescent="0.25">
      <c r="A5066" s="62">
        <v>31201524</v>
      </c>
      <c r="B5066" s="63" t="s">
        <v>4110</v>
      </c>
    </row>
    <row r="5067" spans="1:2" x14ac:dyDescent="0.25">
      <c r="A5067" s="62">
        <v>31201525</v>
      </c>
      <c r="B5067" s="63" t="s">
        <v>11766</v>
      </c>
    </row>
    <row r="5068" spans="1:2" x14ac:dyDescent="0.25">
      <c r="A5068" s="62">
        <v>31201526</v>
      </c>
      <c r="B5068" s="63" t="s">
        <v>3011</v>
      </c>
    </row>
    <row r="5069" spans="1:2" x14ac:dyDescent="0.25">
      <c r="A5069" s="62">
        <v>31201527</v>
      </c>
      <c r="B5069" s="63" t="s">
        <v>6533</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13492</v>
      </c>
    </row>
    <row r="5082" spans="1:2" x14ac:dyDescent="0.25">
      <c r="A5082" s="62">
        <v>31201612</v>
      </c>
      <c r="B5082" s="63" t="s">
        <v>10765</v>
      </c>
    </row>
    <row r="5083" spans="1:2" x14ac:dyDescent="0.25">
      <c r="A5083" s="62">
        <v>31201613</v>
      </c>
      <c r="B5083" s="63" t="s">
        <v>15134</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11035</v>
      </c>
    </row>
    <row r="5091" spans="1:2" x14ac:dyDescent="0.25">
      <c r="A5091" s="62">
        <v>31211504</v>
      </c>
      <c r="B5091" s="63" t="s">
        <v>14246</v>
      </c>
    </row>
    <row r="5092" spans="1:2" x14ac:dyDescent="0.25">
      <c r="A5092" s="62">
        <v>31211505</v>
      </c>
      <c r="B5092" s="63" t="s">
        <v>4281</v>
      </c>
    </row>
    <row r="5093" spans="1:2" x14ac:dyDescent="0.25">
      <c r="A5093" s="62">
        <v>31211506</v>
      </c>
      <c r="B5093" s="63" t="s">
        <v>8854</v>
      </c>
    </row>
    <row r="5094" spans="1:2" x14ac:dyDescent="0.25">
      <c r="A5094" s="62">
        <v>31211507</v>
      </c>
      <c r="B5094" s="63" t="s">
        <v>4702</v>
      </c>
    </row>
    <row r="5095" spans="1:2" x14ac:dyDescent="0.25">
      <c r="A5095" s="62">
        <v>31211508</v>
      </c>
      <c r="B5095" s="63" t="s">
        <v>11171</v>
      </c>
    </row>
    <row r="5096" spans="1:2" x14ac:dyDescent="0.25">
      <c r="A5096" s="62">
        <v>31211509</v>
      </c>
      <c r="B5096" s="63" t="s">
        <v>18658</v>
      </c>
    </row>
    <row r="5097" spans="1:2" x14ac:dyDescent="0.25">
      <c r="A5097" s="62">
        <v>31211510</v>
      </c>
      <c r="B5097" s="63" t="s">
        <v>4156</v>
      </c>
    </row>
    <row r="5098" spans="1:2" x14ac:dyDescent="0.25">
      <c r="A5098" s="62">
        <v>31211511</v>
      </c>
      <c r="B5098" s="63" t="s">
        <v>2385</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14562</v>
      </c>
    </row>
    <row r="5106" spans="1:2" x14ac:dyDescent="0.25">
      <c r="A5106" s="62">
        <v>31211701</v>
      </c>
      <c r="B5106" s="63" t="s">
        <v>11722</v>
      </c>
    </row>
    <row r="5107" spans="1:2" x14ac:dyDescent="0.25">
      <c r="A5107" s="62">
        <v>31211702</v>
      </c>
      <c r="B5107" s="63" t="s">
        <v>18672</v>
      </c>
    </row>
    <row r="5108" spans="1:2" x14ac:dyDescent="0.25">
      <c r="A5108" s="62">
        <v>31211703</v>
      </c>
      <c r="B5108" s="63" t="s">
        <v>11442</v>
      </c>
    </row>
    <row r="5109" spans="1:2" x14ac:dyDescent="0.25">
      <c r="A5109" s="62">
        <v>31211704</v>
      </c>
      <c r="B5109" s="63" t="s">
        <v>9545</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5476</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9183</v>
      </c>
    </row>
    <row r="5119" spans="1:2" x14ac:dyDescent="0.25">
      <c r="A5119" s="62">
        <v>31211903</v>
      </c>
      <c r="B5119" s="63" t="s">
        <v>14013</v>
      </c>
    </row>
    <row r="5120" spans="1:2" x14ac:dyDescent="0.25">
      <c r="A5120" s="62">
        <v>31211904</v>
      </c>
      <c r="B5120" s="63" t="s">
        <v>16355</v>
      </c>
    </row>
    <row r="5121" spans="1:2" x14ac:dyDescent="0.25">
      <c r="A5121" s="62">
        <v>31211905</v>
      </c>
      <c r="B5121" s="63" t="s">
        <v>4267</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7496</v>
      </c>
    </row>
    <row r="5132" spans="1:2" x14ac:dyDescent="0.25">
      <c r="A5132" s="62">
        <v>31221601</v>
      </c>
      <c r="B5132" s="63" t="s">
        <v>18021</v>
      </c>
    </row>
    <row r="5133" spans="1:2" x14ac:dyDescent="0.25">
      <c r="A5133" s="62">
        <v>31221602</v>
      </c>
      <c r="B5133" s="63" t="s">
        <v>13729</v>
      </c>
    </row>
    <row r="5134" spans="1:2" x14ac:dyDescent="0.25">
      <c r="A5134" s="62">
        <v>31221603</v>
      </c>
      <c r="B5134" s="63" t="s">
        <v>6528</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2532</v>
      </c>
    </row>
    <row r="5139" spans="1:2" x14ac:dyDescent="0.25">
      <c r="A5139" s="62">
        <v>31231105</v>
      </c>
      <c r="B5139" s="63" t="s">
        <v>15292</v>
      </c>
    </row>
    <row r="5140" spans="1:2" x14ac:dyDescent="0.25">
      <c r="A5140" s="62">
        <v>31231106</v>
      </c>
      <c r="B5140" s="63" t="s">
        <v>4556</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18673</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9195</v>
      </c>
    </row>
    <row r="5172" spans="1:2" x14ac:dyDescent="0.25">
      <c r="A5172" s="62">
        <v>31231219</v>
      </c>
      <c r="B5172" s="63" t="s">
        <v>3219</v>
      </c>
    </row>
    <row r="5173" spans="1:2" x14ac:dyDescent="0.25">
      <c r="A5173" s="62">
        <v>31231301</v>
      </c>
      <c r="B5173" s="63" t="s">
        <v>17329</v>
      </c>
    </row>
    <row r="5174" spans="1:2" x14ac:dyDescent="0.25">
      <c r="A5174" s="62">
        <v>31231302</v>
      </c>
      <c r="B5174" s="63" t="s">
        <v>11483</v>
      </c>
    </row>
    <row r="5175" spans="1:2" x14ac:dyDescent="0.25">
      <c r="A5175" s="62">
        <v>31231303</v>
      </c>
      <c r="B5175" s="63" t="s">
        <v>138</v>
      </c>
    </row>
    <row r="5176" spans="1:2" x14ac:dyDescent="0.25">
      <c r="A5176" s="62">
        <v>31231304</v>
      </c>
      <c r="B5176" s="63" t="s">
        <v>5399</v>
      </c>
    </row>
    <row r="5177" spans="1:2" x14ac:dyDescent="0.25">
      <c r="A5177" s="62">
        <v>31231305</v>
      </c>
      <c r="B5177" s="63" t="s">
        <v>13754</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14352</v>
      </c>
    </row>
    <row r="5182" spans="1:2" x14ac:dyDescent="0.25">
      <c r="A5182" s="62">
        <v>31231310</v>
      </c>
      <c r="B5182" s="63" t="s">
        <v>13451</v>
      </c>
    </row>
    <row r="5183" spans="1:2" x14ac:dyDescent="0.25">
      <c r="A5183" s="62">
        <v>31231311</v>
      </c>
      <c r="B5183" s="63" t="s">
        <v>3639</v>
      </c>
    </row>
    <row r="5184" spans="1:2" x14ac:dyDescent="0.25">
      <c r="A5184" s="62">
        <v>31231312</v>
      </c>
      <c r="B5184" s="63" t="s">
        <v>1888</v>
      </c>
    </row>
    <row r="5185" spans="1:2" x14ac:dyDescent="0.25">
      <c r="A5185" s="62">
        <v>31231313</v>
      </c>
      <c r="B5185" s="63" t="s">
        <v>8949</v>
      </c>
    </row>
    <row r="5186" spans="1:2" x14ac:dyDescent="0.25">
      <c r="A5186" s="62">
        <v>31231314</v>
      </c>
      <c r="B5186" s="63" t="s">
        <v>10016</v>
      </c>
    </row>
    <row r="5187" spans="1:2" x14ac:dyDescent="0.25">
      <c r="A5187" s="62">
        <v>31231315</v>
      </c>
      <c r="B5187" s="63" t="s">
        <v>15968</v>
      </c>
    </row>
    <row r="5188" spans="1:2" x14ac:dyDescent="0.25">
      <c r="A5188" s="62">
        <v>31231316</v>
      </c>
      <c r="B5188" s="63" t="s">
        <v>3875</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7009</v>
      </c>
    </row>
    <row r="5194" spans="1:2" x14ac:dyDescent="0.25">
      <c r="A5194" s="62">
        <v>31231401</v>
      </c>
      <c r="B5194" s="63" t="s">
        <v>8924</v>
      </c>
    </row>
    <row r="5195" spans="1:2" x14ac:dyDescent="0.25">
      <c r="A5195" s="62">
        <v>31231402</v>
      </c>
      <c r="B5195" s="63" t="s">
        <v>14928</v>
      </c>
    </row>
    <row r="5196" spans="1:2" x14ac:dyDescent="0.25">
      <c r="A5196" s="62">
        <v>31231403</v>
      </c>
      <c r="B5196" s="63" t="s">
        <v>16175</v>
      </c>
    </row>
    <row r="5197" spans="1:2" x14ac:dyDescent="0.25">
      <c r="A5197" s="62">
        <v>31231404</v>
      </c>
      <c r="B5197" s="63" t="s">
        <v>2781</v>
      </c>
    </row>
    <row r="5198" spans="1:2" x14ac:dyDescent="0.25">
      <c r="A5198" s="62">
        <v>31231405</v>
      </c>
      <c r="B5198" s="63" t="s">
        <v>8516</v>
      </c>
    </row>
    <row r="5199" spans="1:2" x14ac:dyDescent="0.25">
      <c r="A5199" s="62">
        <v>31241501</v>
      </c>
      <c r="B5199" s="63" t="s">
        <v>11295</v>
      </c>
    </row>
    <row r="5200" spans="1:2" x14ac:dyDescent="0.25">
      <c r="A5200" s="62">
        <v>31241502</v>
      </c>
      <c r="B5200" s="63" t="s">
        <v>9847</v>
      </c>
    </row>
    <row r="5201" spans="1:2" x14ac:dyDescent="0.25">
      <c r="A5201" s="62">
        <v>31241601</v>
      </c>
      <c r="B5201" s="63" t="s">
        <v>6412</v>
      </c>
    </row>
    <row r="5202" spans="1:2" x14ac:dyDescent="0.25">
      <c r="A5202" s="62">
        <v>31241602</v>
      </c>
      <c r="B5202" s="63" t="s">
        <v>3256</v>
      </c>
    </row>
    <row r="5203" spans="1:2" x14ac:dyDescent="0.25">
      <c r="A5203" s="62">
        <v>31241603</v>
      </c>
      <c r="B5203" s="63" t="s">
        <v>8908</v>
      </c>
    </row>
    <row r="5204" spans="1:2" x14ac:dyDescent="0.25">
      <c r="A5204" s="62">
        <v>31241604</v>
      </c>
      <c r="B5204" s="63" t="s">
        <v>6169</v>
      </c>
    </row>
    <row r="5205" spans="1:2" x14ac:dyDescent="0.25">
      <c r="A5205" s="62">
        <v>31241605</v>
      </c>
      <c r="B5205" s="63" t="s">
        <v>4738</v>
      </c>
    </row>
    <row r="5206" spans="1:2" x14ac:dyDescent="0.25">
      <c r="A5206" s="62">
        <v>31241606</v>
      </c>
      <c r="B5206" s="63" t="s">
        <v>4122</v>
      </c>
    </row>
    <row r="5207" spans="1:2" x14ac:dyDescent="0.25">
      <c r="A5207" s="62">
        <v>31241607</v>
      </c>
      <c r="B5207" s="63" t="s">
        <v>11700</v>
      </c>
    </row>
    <row r="5208" spans="1:2" x14ac:dyDescent="0.25">
      <c r="A5208" s="62">
        <v>31241608</v>
      </c>
      <c r="B5208" s="63" t="s">
        <v>4030</v>
      </c>
    </row>
    <row r="5209" spans="1:2" x14ac:dyDescent="0.25">
      <c r="A5209" s="62">
        <v>31241609</v>
      </c>
      <c r="B5209" s="63" t="s">
        <v>12595</v>
      </c>
    </row>
    <row r="5210" spans="1:2" x14ac:dyDescent="0.25">
      <c r="A5210" s="62">
        <v>31241610</v>
      </c>
      <c r="B5210" s="63" t="s">
        <v>3692</v>
      </c>
    </row>
    <row r="5211" spans="1:2" x14ac:dyDescent="0.25">
      <c r="A5211" s="62">
        <v>31241701</v>
      </c>
      <c r="B5211" s="63" t="s">
        <v>18203</v>
      </c>
    </row>
    <row r="5212" spans="1:2" x14ac:dyDescent="0.25">
      <c r="A5212" s="62">
        <v>31241702</v>
      </c>
      <c r="B5212" s="63" t="s">
        <v>17151</v>
      </c>
    </row>
    <row r="5213" spans="1:2" x14ac:dyDescent="0.25">
      <c r="A5213" s="62">
        <v>31241703</v>
      </c>
      <c r="B5213" s="63" t="s">
        <v>13394</v>
      </c>
    </row>
    <row r="5214" spans="1:2" x14ac:dyDescent="0.25">
      <c r="A5214" s="62">
        <v>31241704</v>
      </c>
      <c r="B5214" s="63" t="s">
        <v>12082</v>
      </c>
    </row>
    <row r="5215" spans="1:2" x14ac:dyDescent="0.25">
      <c r="A5215" s="62">
        <v>31241705</v>
      </c>
      <c r="B5215" s="63" t="s">
        <v>18524</v>
      </c>
    </row>
    <row r="5216" spans="1:2" x14ac:dyDescent="0.25">
      <c r="A5216" s="62">
        <v>31241801</v>
      </c>
      <c r="B5216" s="63" t="s">
        <v>3176</v>
      </c>
    </row>
    <row r="5217" spans="1:2" x14ac:dyDescent="0.25">
      <c r="A5217" s="62">
        <v>31241802</v>
      </c>
      <c r="B5217" s="63" t="s">
        <v>13469</v>
      </c>
    </row>
    <row r="5218" spans="1:2" x14ac:dyDescent="0.25">
      <c r="A5218" s="62">
        <v>31241803</v>
      </c>
      <c r="B5218" s="63" t="s">
        <v>3507</v>
      </c>
    </row>
    <row r="5219" spans="1:2" x14ac:dyDescent="0.25">
      <c r="A5219" s="62">
        <v>31241804</v>
      </c>
      <c r="B5219" s="63" t="s">
        <v>5366</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14342</v>
      </c>
    </row>
    <row r="5225" spans="1:2" x14ac:dyDescent="0.25">
      <c r="A5225" s="62">
        <v>31241903</v>
      </c>
      <c r="B5225" s="63" t="s">
        <v>5566</v>
      </c>
    </row>
    <row r="5226" spans="1:2" x14ac:dyDescent="0.25">
      <c r="A5226" s="62">
        <v>31241904</v>
      </c>
      <c r="B5226" s="63" t="s">
        <v>14164</v>
      </c>
    </row>
    <row r="5227" spans="1:2" x14ac:dyDescent="0.25">
      <c r="A5227" s="62">
        <v>31241905</v>
      </c>
      <c r="B5227" s="63" t="s">
        <v>5724</v>
      </c>
    </row>
    <row r="5228" spans="1:2" x14ac:dyDescent="0.25">
      <c r="A5228" s="62">
        <v>31241906</v>
      </c>
      <c r="B5228" s="63" t="s">
        <v>16333</v>
      </c>
    </row>
    <row r="5229" spans="1:2" x14ac:dyDescent="0.25">
      <c r="A5229" s="62">
        <v>31241907</v>
      </c>
      <c r="B5229" s="63" t="s">
        <v>8693</v>
      </c>
    </row>
    <row r="5230" spans="1:2" x14ac:dyDescent="0.25">
      <c r="A5230" s="62">
        <v>31241908</v>
      </c>
      <c r="B5230" s="63" t="s">
        <v>2596</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12664</v>
      </c>
    </row>
    <row r="5239" spans="1:2" x14ac:dyDescent="0.25">
      <c r="A5239" s="62">
        <v>31242201</v>
      </c>
      <c r="B5239" s="63" t="s">
        <v>1691</v>
      </c>
    </row>
    <row r="5240" spans="1:2" x14ac:dyDescent="0.25">
      <c r="A5240" s="62">
        <v>31242202</v>
      </c>
      <c r="B5240" s="63" t="s">
        <v>10166</v>
      </c>
    </row>
    <row r="5241" spans="1:2" x14ac:dyDescent="0.25">
      <c r="A5241" s="62">
        <v>31242203</v>
      </c>
      <c r="B5241" s="63" t="s">
        <v>18631</v>
      </c>
    </row>
    <row r="5242" spans="1:2" x14ac:dyDescent="0.25">
      <c r="A5242" s="62">
        <v>31242204</v>
      </c>
      <c r="B5242" s="63" t="s">
        <v>18244</v>
      </c>
    </row>
    <row r="5243" spans="1:2" x14ac:dyDescent="0.25">
      <c r="A5243" s="62">
        <v>31242205</v>
      </c>
      <c r="B5243" s="63" t="s">
        <v>9750</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4966</v>
      </c>
    </row>
    <row r="5253" spans="1:2" x14ac:dyDescent="0.25">
      <c r="A5253" s="62">
        <v>31251507</v>
      </c>
      <c r="B5253" s="63" t="s">
        <v>13782</v>
      </c>
    </row>
    <row r="5254" spans="1:2" x14ac:dyDescent="0.25">
      <c r="A5254" s="62">
        <v>31251508</v>
      </c>
      <c r="B5254" s="63" t="s">
        <v>12482</v>
      </c>
    </row>
    <row r="5255" spans="1:2" x14ac:dyDescent="0.25">
      <c r="A5255" s="62">
        <v>31251509</v>
      </c>
      <c r="B5255" s="63" t="s">
        <v>3233</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2361</v>
      </c>
    </row>
    <row r="5262" spans="1:2" x14ac:dyDescent="0.25">
      <c r="A5262" s="62">
        <v>31261504</v>
      </c>
      <c r="B5262" s="63" t="s">
        <v>9006</v>
      </c>
    </row>
    <row r="5263" spans="1:2" x14ac:dyDescent="0.25">
      <c r="A5263" s="62">
        <v>31261505</v>
      </c>
      <c r="B5263" s="63" t="s">
        <v>251</v>
      </c>
    </row>
    <row r="5264" spans="1:2" x14ac:dyDescent="0.25">
      <c r="A5264" s="62">
        <v>31261601</v>
      </c>
      <c r="B5264" s="63" t="s">
        <v>14796</v>
      </c>
    </row>
    <row r="5265" spans="1:2" x14ac:dyDescent="0.25">
      <c r="A5265" s="62">
        <v>31261602</v>
      </c>
      <c r="B5265" s="63" t="s">
        <v>4210</v>
      </c>
    </row>
    <row r="5266" spans="1:2" x14ac:dyDescent="0.25">
      <c r="A5266" s="62">
        <v>31261603</v>
      </c>
      <c r="B5266" s="63" t="s">
        <v>4908</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5400</v>
      </c>
    </row>
    <row r="5272" spans="1:2" x14ac:dyDescent="0.25">
      <c r="A5272" s="62">
        <v>31271602</v>
      </c>
      <c r="B5272" s="63" t="s">
        <v>4363</v>
      </c>
    </row>
    <row r="5273" spans="1:2" x14ac:dyDescent="0.25">
      <c r="A5273" s="62">
        <v>31281502</v>
      </c>
      <c r="B5273" s="63" t="s">
        <v>10718</v>
      </c>
    </row>
    <row r="5274" spans="1:2" x14ac:dyDescent="0.25">
      <c r="A5274" s="62">
        <v>31281503</v>
      </c>
      <c r="B5274" s="63" t="s">
        <v>2940</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13508</v>
      </c>
    </row>
    <row r="5281" spans="1:2" x14ac:dyDescent="0.25">
      <c r="A5281" s="62">
        <v>31281510</v>
      </c>
      <c r="B5281" s="63" t="s">
        <v>10867</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18248</v>
      </c>
    </row>
    <row r="5286" spans="1:2" x14ac:dyDescent="0.25">
      <c r="A5286" s="62">
        <v>31281515</v>
      </c>
      <c r="B5286" s="63" t="s">
        <v>11546</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10030</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2277</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11244</v>
      </c>
    </row>
    <row r="5310" spans="1:2" x14ac:dyDescent="0.25">
      <c r="A5310" s="62">
        <v>31281817</v>
      </c>
      <c r="B5310" s="63" t="s">
        <v>944</v>
      </c>
    </row>
    <row r="5311" spans="1:2" x14ac:dyDescent="0.25">
      <c r="A5311" s="62">
        <v>31281818</v>
      </c>
      <c r="B5311" s="63" t="s">
        <v>3313</v>
      </c>
    </row>
    <row r="5312" spans="1:2" x14ac:dyDescent="0.25">
      <c r="A5312" s="62">
        <v>31281819</v>
      </c>
      <c r="B5312" s="63" t="s">
        <v>6191</v>
      </c>
    </row>
    <row r="5313" spans="1:2" x14ac:dyDescent="0.25">
      <c r="A5313" s="62">
        <v>31281901</v>
      </c>
      <c r="B5313" s="63" t="s">
        <v>10778</v>
      </c>
    </row>
    <row r="5314" spans="1:2" x14ac:dyDescent="0.25">
      <c r="A5314" s="62">
        <v>31281902</v>
      </c>
      <c r="B5314" s="63" t="s">
        <v>5877</v>
      </c>
    </row>
    <row r="5315" spans="1:2" x14ac:dyDescent="0.25">
      <c r="A5315" s="62">
        <v>31281903</v>
      </c>
      <c r="B5315" s="63" t="s">
        <v>15197</v>
      </c>
    </row>
    <row r="5316" spans="1:2" x14ac:dyDescent="0.25">
      <c r="A5316" s="62">
        <v>31281904</v>
      </c>
      <c r="B5316" s="63" t="s">
        <v>3356</v>
      </c>
    </row>
    <row r="5317" spans="1:2" x14ac:dyDescent="0.25">
      <c r="A5317" s="62">
        <v>31281905</v>
      </c>
      <c r="B5317" s="63" t="s">
        <v>10811</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1898</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9370</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17595</v>
      </c>
    </row>
    <row r="5340" spans="1:2" x14ac:dyDescent="0.25">
      <c r="A5340" s="62">
        <v>31282009</v>
      </c>
      <c r="B5340" s="63" t="s">
        <v>5588</v>
      </c>
    </row>
    <row r="5341" spans="1:2" x14ac:dyDescent="0.25">
      <c r="A5341" s="62">
        <v>31282010</v>
      </c>
      <c r="B5341" s="63" t="s">
        <v>9043</v>
      </c>
    </row>
    <row r="5342" spans="1:2" x14ac:dyDescent="0.25">
      <c r="A5342" s="62">
        <v>31282011</v>
      </c>
      <c r="B5342" s="63" t="s">
        <v>9614</v>
      </c>
    </row>
    <row r="5343" spans="1:2" x14ac:dyDescent="0.25">
      <c r="A5343" s="62">
        <v>31282012</v>
      </c>
      <c r="B5343" s="63" t="s">
        <v>13342</v>
      </c>
    </row>
    <row r="5344" spans="1:2" x14ac:dyDescent="0.25">
      <c r="A5344" s="62">
        <v>31282013</v>
      </c>
      <c r="B5344" s="63" t="s">
        <v>8399</v>
      </c>
    </row>
    <row r="5345" spans="1:2" x14ac:dyDescent="0.25">
      <c r="A5345" s="62">
        <v>31282014</v>
      </c>
      <c r="B5345" s="63" t="s">
        <v>14138</v>
      </c>
    </row>
    <row r="5346" spans="1:2" x14ac:dyDescent="0.25">
      <c r="A5346" s="62">
        <v>31282015</v>
      </c>
      <c r="B5346" s="63" t="s">
        <v>9580</v>
      </c>
    </row>
    <row r="5347" spans="1:2" x14ac:dyDescent="0.25">
      <c r="A5347" s="62">
        <v>31282016</v>
      </c>
      <c r="B5347" s="63" t="s">
        <v>13840</v>
      </c>
    </row>
    <row r="5348" spans="1:2" x14ac:dyDescent="0.25">
      <c r="A5348" s="62">
        <v>31282017</v>
      </c>
      <c r="B5348" s="63" t="s">
        <v>9417</v>
      </c>
    </row>
    <row r="5349" spans="1:2" x14ac:dyDescent="0.25">
      <c r="A5349" s="62">
        <v>31282018</v>
      </c>
      <c r="B5349" s="63" t="s">
        <v>10598</v>
      </c>
    </row>
    <row r="5350" spans="1:2" x14ac:dyDescent="0.25">
      <c r="A5350" s="62">
        <v>31282019</v>
      </c>
      <c r="B5350" s="63" t="s">
        <v>14222</v>
      </c>
    </row>
    <row r="5351" spans="1:2" x14ac:dyDescent="0.25">
      <c r="A5351" s="62">
        <v>31282101</v>
      </c>
      <c r="B5351" s="63" t="s">
        <v>5012</v>
      </c>
    </row>
    <row r="5352" spans="1:2" x14ac:dyDescent="0.25">
      <c r="A5352" s="62">
        <v>31282102</v>
      </c>
      <c r="B5352" s="63" t="s">
        <v>14009</v>
      </c>
    </row>
    <row r="5353" spans="1:2" x14ac:dyDescent="0.25">
      <c r="A5353" s="62">
        <v>31282103</v>
      </c>
      <c r="B5353" s="63" t="s">
        <v>8831</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9796</v>
      </c>
    </row>
    <row r="5358" spans="1:2" x14ac:dyDescent="0.25">
      <c r="A5358" s="62">
        <v>31282108</v>
      </c>
      <c r="B5358" s="63" t="s">
        <v>12350</v>
      </c>
    </row>
    <row r="5359" spans="1:2" x14ac:dyDescent="0.25">
      <c r="A5359" s="62">
        <v>31282109</v>
      </c>
      <c r="B5359" s="63" t="s">
        <v>3409</v>
      </c>
    </row>
    <row r="5360" spans="1:2" x14ac:dyDescent="0.25">
      <c r="A5360" s="62">
        <v>31282110</v>
      </c>
      <c r="B5360" s="63" t="s">
        <v>14006</v>
      </c>
    </row>
    <row r="5361" spans="1:2" x14ac:dyDescent="0.25">
      <c r="A5361" s="62">
        <v>31282111</v>
      </c>
      <c r="B5361" s="63" t="s">
        <v>8957</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2862</v>
      </c>
    </row>
    <row r="5367" spans="1:2" x14ac:dyDescent="0.25">
      <c r="A5367" s="62">
        <v>31282117</v>
      </c>
      <c r="B5367" s="63" t="s">
        <v>1348</v>
      </c>
    </row>
    <row r="5368" spans="1:2" x14ac:dyDescent="0.25">
      <c r="A5368" s="62">
        <v>31282118</v>
      </c>
      <c r="B5368" s="63" t="s">
        <v>11381</v>
      </c>
    </row>
    <row r="5369" spans="1:2" x14ac:dyDescent="0.25">
      <c r="A5369" s="62">
        <v>31282119</v>
      </c>
      <c r="B5369" s="63" t="s">
        <v>6625</v>
      </c>
    </row>
    <row r="5370" spans="1:2" x14ac:dyDescent="0.25">
      <c r="A5370" s="62">
        <v>31282201</v>
      </c>
      <c r="B5370" s="63" t="s">
        <v>10837</v>
      </c>
    </row>
    <row r="5371" spans="1:2" x14ac:dyDescent="0.25">
      <c r="A5371" s="62">
        <v>31282202</v>
      </c>
      <c r="B5371" s="63" t="s">
        <v>15270</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10267</v>
      </c>
    </row>
    <row r="5378" spans="1:2" x14ac:dyDescent="0.25">
      <c r="A5378" s="62">
        <v>31282209</v>
      </c>
      <c r="B5378" s="63" t="s">
        <v>18595</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16592</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5761</v>
      </c>
    </row>
    <row r="5388" spans="1:2" x14ac:dyDescent="0.25">
      <c r="A5388" s="62">
        <v>31282219</v>
      </c>
      <c r="B5388" s="63" t="s">
        <v>3040</v>
      </c>
    </row>
    <row r="5389" spans="1:2" x14ac:dyDescent="0.25">
      <c r="A5389" s="62">
        <v>31282301</v>
      </c>
      <c r="B5389" s="63" t="s">
        <v>17514</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6185</v>
      </c>
    </row>
    <row r="5394" spans="1:2" x14ac:dyDescent="0.25">
      <c r="A5394" s="62">
        <v>31282306</v>
      </c>
      <c r="B5394" s="63" t="s">
        <v>14003</v>
      </c>
    </row>
    <row r="5395" spans="1:2" x14ac:dyDescent="0.25">
      <c r="A5395" s="62">
        <v>31282307</v>
      </c>
      <c r="B5395" s="63" t="s">
        <v>14772</v>
      </c>
    </row>
    <row r="5396" spans="1:2" x14ac:dyDescent="0.25">
      <c r="A5396" s="62">
        <v>31282308</v>
      </c>
      <c r="B5396" s="63" t="s">
        <v>8736</v>
      </c>
    </row>
    <row r="5397" spans="1:2" x14ac:dyDescent="0.25">
      <c r="A5397" s="62">
        <v>31282309</v>
      </c>
      <c r="B5397" s="63" t="s">
        <v>9795</v>
      </c>
    </row>
    <row r="5398" spans="1:2" x14ac:dyDescent="0.25">
      <c r="A5398" s="62">
        <v>31282310</v>
      </c>
      <c r="B5398" s="63" t="s">
        <v>12975</v>
      </c>
    </row>
    <row r="5399" spans="1:2" x14ac:dyDescent="0.25">
      <c r="A5399" s="62">
        <v>31282311</v>
      </c>
      <c r="B5399" s="63" t="s">
        <v>4543</v>
      </c>
    </row>
    <row r="5400" spans="1:2" x14ac:dyDescent="0.25">
      <c r="A5400" s="62">
        <v>31282312</v>
      </c>
      <c r="B5400" s="63" t="s">
        <v>8465</v>
      </c>
    </row>
    <row r="5401" spans="1:2" x14ac:dyDescent="0.25">
      <c r="A5401" s="62">
        <v>31282313</v>
      </c>
      <c r="B5401" s="63" t="s">
        <v>8811</v>
      </c>
    </row>
    <row r="5402" spans="1:2" x14ac:dyDescent="0.25">
      <c r="A5402" s="62">
        <v>31282314</v>
      </c>
      <c r="B5402" s="63" t="s">
        <v>13589</v>
      </c>
    </row>
    <row r="5403" spans="1:2" x14ac:dyDescent="0.25">
      <c r="A5403" s="62">
        <v>31282315</v>
      </c>
      <c r="B5403" s="63" t="s">
        <v>16445</v>
      </c>
    </row>
    <row r="5404" spans="1:2" x14ac:dyDescent="0.25">
      <c r="A5404" s="62">
        <v>31282316</v>
      </c>
      <c r="B5404" s="63" t="s">
        <v>5023</v>
      </c>
    </row>
    <row r="5405" spans="1:2" x14ac:dyDescent="0.25">
      <c r="A5405" s="62">
        <v>31282317</v>
      </c>
      <c r="B5405" s="63" t="s">
        <v>13436</v>
      </c>
    </row>
    <row r="5406" spans="1:2" x14ac:dyDescent="0.25">
      <c r="A5406" s="62">
        <v>31282318</v>
      </c>
      <c r="B5406" s="63" t="s">
        <v>10599</v>
      </c>
    </row>
    <row r="5407" spans="1:2" x14ac:dyDescent="0.25">
      <c r="A5407" s="62">
        <v>31282319</v>
      </c>
      <c r="B5407" s="63" t="s">
        <v>9259</v>
      </c>
    </row>
    <row r="5408" spans="1:2" x14ac:dyDescent="0.25">
      <c r="A5408" s="62">
        <v>31282401</v>
      </c>
      <c r="B5408" s="63" t="s">
        <v>13756</v>
      </c>
    </row>
    <row r="5409" spans="1:2" x14ac:dyDescent="0.25">
      <c r="A5409" s="62">
        <v>31282402</v>
      </c>
      <c r="B5409" s="63" t="s">
        <v>10043</v>
      </c>
    </row>
    <row r="5410" spans="1:2" x14ac:dyDescent="0.25">
      <c r="A5410" s="62">
        <v>31282403</v>
      </c>
      <c r="B5410" s="63" t="s">
        <v>15526</v>
      </c>
    </row>
    <row r="5411" spans="1:2" x14ac:dyDescent="0.25">
      <c r="A5411" s="62">
        <v>31282404</v>
      </c>
      <c r="B5411" s="63" t="s">
        <v>6581</v>
      </c>
    </row>
    <row r="5412" spans="1:2" x14ac:dyDescent="0.25">
      <c r="A5412" s="62">
        <v>31282405</v>
      </c>
      <c r="B5412" s="63" t="s">
        <v>13612</v>
      </c>
    </row>
    <row r="5413" spans="1:2" x14ac:dyDescent="0.25">
      <c r="A5413" s="62">
        <v>31282406</v>
      </c>
      <c r="B5413" s="63" t="s">
        <v>11348</v>
      </c>
    </row>
    <row r="5414" spans="1:2" x14ac:dyDescent="0.25">
      <c r="A5414" s="62">
        <v>31282407</v>
      </c>
      <c r="B5414" s="63" t="s">
        <v>14831</v>
      </c>
    </row>
    <row r="5415" spans="1:2" x14ac:dyDescent="0.25">
      <c r="A5415" s="62">
        <v>31282408</v>
      </c>
      <c r="B5415" s="63" t="s">
        <v>5356</v>
      </c>
    </row>
    <row r="5416" spans="1:2" x14ac:dyDescent="0.25">
      <c r="A5416" s="62">
        <v>31282409</v>
      </c>
      <c r="B5416" s="63" t="s">
        <v>2525</v>
      </c>
    </row>
    <row r="5417" spans="1:2" x14ac:dyDescent="0.25">
      <c r="A5417" s="62">
        <v>31282410</v>
      </c>
      <c r="B5417" s="63" t="s">
        <v>11568</v>
      </c>
    </row>
    <row r="5418" spans="1:2" x14ac:dyDescent="0.25">
      <c r="A5418" s="62">
        <v>31282411</v>
      </c>
      <c r="B5418" s="63" t="s">
        <v>15637</v>
      </c>
    </row>
    <row r="5419" spans="1:2" x14ac:dyDescent="0.25">
      <c r="A5419" s="62">
        <v>31282412</v>
      </c>
      <c r="B5419" s="63" t="s">
        <v>2553</v>
      </c>
    </row>
    <row r="5420" spans="1:2" x14ac:dyDescent="0.25">
      <c r="A5420" s="62">
        <v>31282413</v>
      </c>
      <c r="B5420" s="63" t="s">
        <v>11958</v>
      </c>
    </row>
    <row r="5421" spans="1:2" x14ac:dyDescent="0.25">
      <c r="A5421" s="62">
        <v>31282414</v>
      </c>
      <c r="B5421" s="63" t="s">
        <v>7564</v>
      </c>
    </row>
    <row r="5422" spans="1:2" x14ac:dyDescent="0.25">
      <c r="A5422" s="62">
        <v>31282415</v>
      </c>
      <c r="B5422" s="63" t="s">
        <v>3276</v>
      </c>
    </row>
    <row r="5423" spans="1:2" x14ac:dyDescent="0.25">
      <c r="A5423" s="62">
        <v>31282416</v>
      </c>
      <c r="B5423" s="63" t="s">
        <v>4472</v>
      </c>
    </row>
    <row r="5424" spans="1:2" x14ac:dyDescent="0.25">
      <c r="A5424" s="62">
        <v>31282417</v>
      </c>
      <c r="B5424" s="63" t="s">
        <v>5370</v>
      </c>
    </row>
    <row r="5425" spans="1:2" x14ac:dyDescent="0.25">
      <c r="A5425" s="62">
        <v>31282418</v>
      </c>
      <c r="B5425" s="63" t="s">
        <v>18264</v>
      </c>
    </row>
    <row r="5426" spans="1:2" x14ac:dyDescent="0.25">
      <c r="A5426" s="62">
        <v>31282419</v>
      </c>
      <c r="B5426" s="63" t="s">
        <v>4171</v>
      </c>
    </row>
    <row r="5427" spans="1:2" x14ac:dyDescent="0.25">
      <c r="A5427" s="62">
        <v>31291101</v>
      </c>
      <c r="B5427" s="63" t="s">
        <v>4653</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8400</v>
      </c>
    </row>
    <row r="5435" spans="1:2" x14ac:dyDescent="0.25">
      <c r="A5435" s="62">
        <v>31291109</v>
      </c>
      <c r="B5435" s="63" t="s">
        <v>2394</v>
      </c>
    </row>
    <row r="5436" spans="1:2" x14ac:dyDescent="0.25">
      <c r="A5436" s="62">
        <v>31291110</v>
      </c>
      <c r="B5436" s="63" t="s">
        <v>2018</v>
      </c>
    </row>
    <row r="5437" spans="1:2" x14ac:dyDescent="0.25">
      <c r="A5437" s="62">
        <v>31291111</v>
      </c>
      <c r="B5437" s="63" t="s">
        <v>11131</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2894</v>
      </c>
    </row>
    <row r="5446" spans="1:2" x14ac:dyDescent="0.25">
      <c r="A5446" s="62">
        <v>31291120</v>
      </c>
      <c r="B5446" s="63" t="s">
        <v>13723</v>
      </c>
    </row>
    <row r="5447" spans="1:2" x14ac:dyDescent="0.25">
      <c r="A5447" s="62">
        <v>31291201</v>
      </c>
      <c r="B5447" s="63" t="s">
        <v>5990</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2518</v>
      </c>
    </row>
    <row r="5452" spans="1:2" x14ac:dyDescent="0.25">
      <c r="A5452" s="62">
        <v>31291206</v>
      </c>
      <c r="B5452" s="63" t="s">
        <v>9886</v>
      </c>
    </row>
    <row r="5453" spans="1:2" x14ac:dyDescent="0.25">
      <c r="A5453" s="62">
        <v>31291207</v>
      </c>
      <c r="B5453" s="63" t="s">
        <v>16845</v>
      </c>
    </row>
    <row r="5454" spans="1:2" x14ac:dyDescent="0.25">
      <c r="A5454" s="62">
        <v>31291208</v>
      </c>
      <c r="B5454" s="63" t="s">
        <v>14320</v>
      </c>
    </row>
    <row r="5455" spans="1:2" x14ac:dyDescent="0.25">
      <c r="A5455" s="62">
        <v>31291209</v>
      </c>
      <c r="B5455" s="63" t="s">
        <v>8335</v>
      </c>
    </row>
    <row r="5456" spans="1:2" x14ac:dyDescent="0.25">
      <c r="A5456" s="62">
        <v>31291210</v>
      </c>
      <c r="B5456" s="63" t="s">
        <v>17622</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9669</v>
      </c>
    </row>
    <row r="5462" spans="1:2" x14ac:dyDescent="0.25">
      <c r="A5462" s="62">
        <v>31291216</v>
      </c>
      <c r="B5462" s="63" t="s">
        <v>4233</v>
      </c>
    </row>
    <row r="5463" spans="1:2" x14ac:dyDescent="0.25">
      <c r="A5463" s="62">
        <v>31291217</v>
      </c>
      <c r="B5463" s="63" t="s">
        <v>6672</v>
      </c>
    </row>
    <row r="5464" spans="1:2" x14ac:dyDescent="0.25">
      <c r="A5464" s="62">
        <v>31291218</v>
      </c>
      <c r="B5464" s="63" t="s">
        <v>14697</v>
      </c>
    </row>
    <row r="5465" spans="1:2" x14ac:dyDescent="0.25">
      <c r="A5465" s="62">
        <v>31291219</v>
      </c>
      <c r="B5465" s="63" t="s">
        <v>12855</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6513</v>
      </c>
    </row>
    <row r="5470" spans="1:2" x14ac:dyDescent="0.25">
      <c r="A5470" s="62">
        <v>31291304</v>
      </c>
      <c r="B5470" s="63" t="s">
        <v>16631</v>
      </c>
    </row>
    <row r="5471" spans="1:2" x14ac:dyDescent="0.25">
      <c r="A5471" s="62">
        <v>31291305</v>
      </c>
      <c r="B5471" s="63" t="s">
        <v>2567</v>
      </c>
    </row>
    <row r="5472" spans="1:2" x14ac:dyDescent="0.25">
      <c r="A5472" s="62">
        <v>31291306</v>
      </c>
      <c r="B5472" s="63" t="s">
        <v>4963</v>
      </c>
    </row>
    <row r="5473" spans="1:2" x14ac:dyDescent="0.25">
      <c r="A5473" s="62">
        <v>31291307</v>
      </c>
      <c r="B5473" s="63" t="s">
        <v>13333</v>
      </c>
    </row>
    <row r="5474" spans="1:2" x14ac:dyDescent="0.25">
      <c r="A5474" s="62">
        <v>31291308</v>
      </c>
      <c r="B5474" s="63" t="s">
        <v>18610</v>
      </c>
    </row>
    <row r="5475" spans="1:2" x14ac:dyDescent="0.25">
      <c r="A5475" s="62">
        <v>31291309</v>
      </c>
      <c r="B5475" s="63" t="s">
        <v>2812</v>
      </c>
    </row>
    <row r="5476" spans="1:2" x14ac:dyDescent="0.25">
      <c r="A5476" s="62">
        <v>31291310</v>
      </c>
      <c r="B5476" s="63" t="s">
        <v>7341</v>
      </c>
    </row>
    <row r="5477" spans="1:2" x14ac:dyDescent="0.25">
      <c r="A5477" s="62">
        <v>31291311</v>
      </c>
      <c r="B5477" s="63" t="s">
        <v>5727</v>
      </c>
    </row>
    <row r="5478" spans="1:2" x14ac:dyDescent="0.25">
      <c r="A5478" s="62">
        <v>31291312</v>
      </c>
      <c r="B5478" s="63" t="s">
        <v>10264</v>
      </c>
    </row>
    <row r="5479" spans="1:2" x14ac:dyDescent="0.25">
      <c r="A5479" s="62">
        <v>31291313</v>
      </c>
      <c r="B5479" s="63" t="s">
        <v>3942</v>
      </c>
    </row>
    <row r="5480" spans="1:2" x14ac:dyDescent="0.25">
      <c r="A5480" s="62">
        <v>31291314</v>
      </c>
      <c r="B5480" s="63" t="s">
        <v>16744</v>
      </c>
    </row>
    <row r="5481" spans="1:2" x14ac:dyDescent="0.25">
      <c r="A5481" s="62">
        <v>31291315</v>
      </c>
      <c r="B5481" s="63" t="s">
        <v>10122</v>
      </c>
    </row>
    <row r="5482" spans="1:2" x14ac:dyDescent="0.25">
      <c r="A5482" s="62">
        <v>31291316</v>
      </c>
      <c r="B5482" s="63" t="s">
        <v>4844</v>
      </c>
    </row>
    <row r="5483" spans="1:2" x14ac:dyDescent="0.25">
      <c r="A5483" s="62">
        <v>31291317</v>
      </c>
      <c r="B5483" s="63" t="s">
        <v>16874</v>
      </c>
    </row>
    <row r="5484" spans="1:2" x14ac:dyDescent="0.25">
      <c r="A5484" s="62">
        <v>31291318</v>
      </c>
      <c r="B5484" s="63" t="s">
        <v>15029</v>
      </c>
    </row>
    <row r="5485" spans="1:2" x14ac:dyDescent="0.25">
      <c r="A5485" s="62">
        <v>31291319</v>
      </c>
      <c r="B5485" s="63" t="s">
        <v>4592</v>
      </c>
    </row>
    <row r="5486" spans="1:2" x14ac:dyDescent="0.25">
      <c r="A5486" s="62">
        <v>31291320</v>
      </c>
      <c r="B5486" s="63" t="s">
        <v>1716</v>
      </c>
    </row>
    <row r="5487" spans="1:2" x14ac:dyDescent="0.25">
      <c r="A5487" s="62">
        <v>31291401</v>
      </c>
      <c r="B5487" s="63" t="s">
        <v>9636</v>
      </c>
    </row>
    <row r="5488" spans="1:2" x14ac:dyDescent="0.25">
      <c r="A5488" s="62">
        <v>31291402</v>
      </c>
      <c r="B5488" s="63" t="s">
        <v>14703</v>
      </c>
    </row>
    <row r="5489" spans="1:2" x14ac:dyDescent="0.25">
      <c r="A5489" s="62">
        <v>31291403</v>
      </c>
      <c r="B5489" s="63" t="s">
        <v>9555</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3201</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6887</v>
      </c>
    </row>
    <row r="5504" spans="1:2" x14ac:dyDescent="0.25">
      <c r="A5504" s="62">
        <v>31291418</v>
      </c>
      <c r="B5504" s="63" t="s">
        <v>9521</v>
      </c>
    </row>
    <row r="5505" spans="1:2" x14ac:dyDescent="0.25">
      <c r="A5505" s="62">
        <v>31291419</v>
      </c>
      <c r="B5505" s="63" t="s">
        <v>3352</v>
      </c>
    </row>
    <row r="5506" spans="1:2" x14ac:dyDescent="0.25">
      <c r="A5506" s="62">
        <v>31291420</v>
      </c>
      <c r="B5506" s="63" t="s">
        <v>14384</v>
      </c>
    </row>
    <row r="5507" spans="1:2" x14ac:dyDescent="0.25">
      <c r="A5507" s="62">
        <v>31301101</v>
      </c>
      <c r="B5507" s="63" t="s">
        <v>10780</v>
      </c>
    </row>
    <row r="5508" spans="1:2" x14ac:dyDescent="0.25">
      <c r="A5508" s="62">
        <v>31301102</v>
      </c>
      <c r="B5508" s="63" t="s">
        <v>10618</v>
      </c>
    </row>
    <row r="5509" spans="1:2" x14ac:dyDescent="0.25">
      <c r="A5509" s="62">
        <v>31301103</v>
      </c>
      <c r="B5509" s="63" t="s">
        <v>5457</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6352</v>
      </c>
    </row>
    <row r="5519" spans="1:2" x14ac:dyDescent="0.25">
      <c r="A5519" s="62">
        <v>31301113</v>
      </c>
      <c r="B5519" s="63" t="s">
        <v>3877</v>
      </c>
    </row>
    <row r="5520" spans="1:2" x14ac:dyDescent="0.25">
      <c r="A5520" s="62">
        <v>31301114</v>
      </c>
      <c r="B5520" s="63" t="s">
        <v>893</v>
      </c>
    </row>
    <row r="5521" spans="1:2" x14ac:dyDescent="0.25">
      <c r="A5521" s="62">
        <v>31301115</v>
      </c>
      <c r="B5521" s="63" t="s">
        <v>10592</v>
      </c>
    </row>
    <row r="5522" spans="1:2" x14ac:dyDescent="0.25">
      <c r="A5522" s="62">
        <v>31301116</v>
      </c>
      <c r="B5522" s="63" t="s">
        <v>2243</v>
      </c>
    </row>
    <row r="5523" spans="1:2" x14ac:dyDescent="0.25">
      <c r="A5523" s="62">
        <v>31301117</v>
      </c>
      <c r="B5523" s="63" t="s">
        <v>13822</v>
      </c>
    </row>
    <row r="5524" spans="1:2" x14ac:dyDescent="0.25">
      <c r="A5524" s="62">
        <v>31301118</v>
      </c>
      <c r="B5524" s="63" t="s">
        <v>4451</v>
      </c>
    </row>
    <row r="5525" spans="1:2" x14ac:dyDescent="0.25">
      <c r="A5525" s="62">
        <v>31301119</v>
      </c>
      <c r="B5525" s="63" t="s">
        <v>13302</v>
      </c>
    </row>
    <row r="5526" spans="1:2" x14ac:dyDescent="0.25">
      <c r="A5526" s="62">
        <v>31301201</v>
      </c>
      <c r="B5526" s="63" t="s">
        <v>15255</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13474</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4042</v>
      </c>
    </row>
    <row r="5536" spans="1:2" x14ac:dyDescent="0.25">
      <c r="A5536" s="62">
        <v>31301211</v>
      </c>
      <c r="B5536" s="63" t="s">
        <v>11484</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4232</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9199</v>
      </c>
    </row>
    <row r="5552" spans="1:2" x14ac:dyDescent="0.25">
      <c r="A5552" s="62">
        <v>31301308</v>
      </c>
      <c r="B5552" s="63" t="s">
        <v>18789</v>
      </c>
    </row>
    <row r="5553" spans="1:2" x14ac:dyDescent="0.25">
      <c r="A5553" s="62">
        <v>31301309</v>
      </c>
      <c r="B5553" s="63" t="s">
        <v>10208</v>
      </c>
    </row>
    <row r="5554" spans="1:2" x14ac:dyDescent="0.25">
      <c r="A5554" s="62">
        <v>31301310</v>
      </c>
      <c r="B5554" s="63" t="s">
        <v>13955</v>
      </c>
    </row>
    <row r="5555" spans="1:2" x14ac:dyDescent="0.25">
      <c r="A5555" s="62">
        <v>31301311</v>
      </c>
      <c r="B5555" s="63" t="s">
        <v>17261</v>
      </c>
    </row>
    <row r="5556" spans="1:2" x14ac:dyDescent="0.25">
      <c r="A5556" s="62">
        <v>31301312</v>
      </c>
      <c r="B5556" s="63" t="s">
        <v>18717</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16270</v>
      </c>
    </row>
    <row r="5567" spans="1:2" x14ac:dyDescent="0.25">
      <c r="A5567" s="62">
        <v>31301404</v>
      </c>
      <c r="B5567" s="63" t="s">
        <v>8938</v>
      </c>
    </row>
    <row r="5568" spans="1:2" x14ac:dyDescent="0.25">
      <c r="A5568" s="62">
        <v>31301405</v>
      </c>
      <c r="B5568" s="63" t="s">
        <v>11452</v>
      </c>
    </row>
    <row r="5569" spans="1:2" x14ac:dyDescent="0.25">
      <c r="A5569" s="62">
        <v>31301406</v>
      </c>
      <c r="B5569" s="63" t="s">
        <v>12770</v>
      </c>
    </row>
    <row r="5570" spans="1:2" x14ac:dyDescent="0.25">
      <c r="A5570" s="62">
        <v>31301407</v>
      </c>
      <c r="B5570" s="63" t="s">
        <v>2824</v>
      </c>
    </row>
    <row r="5571" spans="1:2" x14ac:dyDescent="0.25">
      <c r="A5571" s="62">
        <v>31301408</v>
      </c>
      <c r="B5571" s="63" t="s">
        <v>4754</v>
      </c>
    </row>
    <row r="5572" spans="1:2" x14ac:dyDescent="0.25">
      <c r="A5572" s="62">
        <v>31301409</v>
      </c>
      <c r="B5572" s="63" t="s">
        <v>17251</v>
      </c>
    </row>
    <row r="5573" spans="1:2" x14ac:dyDescent="0.25">
      <c r="A5573" s="62">
        <v>31301410</v>
      </c>
      <c r="B5573" s="63" t="s">
        <v>11226</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2384</v>
      </c>
    </row>
    <row r="5582" spans="1:2" x14ac:dyDescent="0.25">
      <c r="A5582" s="62">
        <v>31301419</v>
      </c>
      <c r="B5582" s="63" t="s">
        <v>11018</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9907</v>
      </c>
    </row>
    <row r="5587" spans="1:2" x14ac:dyDescent="0.25">
      <c r="A5587" s="62">
        <v>31301505</v>
      </c>
      <c r="B5587" s="63" t="s">
        <v>4936</v>
      </c>
    </row>
    <row r="5588" spans="1:2" x14ac:dyDescent="0.25">
      <c r="A5588" s="62">
        <v>31301506</v>
      </c>
      <c r="B5588" s="63" t="s">
        <v>3457</v>
      </c>
    </row>
    <row r="5589" spans="1:2" x14ac:dyDescent="0.25">
      <c r="A5589" s="62">
        <v>31301507</v>
      </c>
      <c r="B5589" s="63" t="s">
        <v>13308</v>
      </c>
    </row>
    <row r="5590" spans="1:2" x14ac:dyDescent="0.25">
      <c r="A5590" s="62">
        <v>31301508</v>
      </c>
      <c r="B5590" s="63" t="s">
        <v>8786</v>
      </c>
    </row>
    <row r="5591" spans="1:2" x14ac:dyDescent="0.25">
      <c r="A5591" s="62">
        <v>31301509</v>
      </c>
      <c r="B5591" s="63" t="s">
        <v>4326</v>
      </c>
    </row>
    <row r="5592" spans="1:2" x14ac:dyDescent="0.25">
      <c r="A5592" s="62">
        <v>31301510</v>
      </c>
      <c r="B5592" s="63" t="s">
        <v>4461</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9143</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11245</v>
      </c>
    </row>
    <row r="5615" spans="1:2" x14ac:dyDescent="0.25">
      <c r="A5615" s="62">
        <v>31311203</v>
      </c>
      <c r="B5615" s="63" t="s">
        <v>11073</v>
      </c>
    </row>
    <row r="5616" spans="1:2" x14ac:dyDescent="0.25">
      <c r="A5616" s="62">
        <v>31311204</v>
      </c>
      <c r="B5616" s="63" t="s">
        <v>17065</v>
      </c>
    </row>
    <row r="5617" spans="1:2" x14ac:dyDescent="0.25">
      <c r="A5617" s="62">
        <v>31311205</v>
      </c>
      <c r="B5617" s="63" t="s">
        <v>15917</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12577</v>
      </c>
    </row>
    <row r="5622" spans="1:2" x14ac:dyDescent="0.25">
      <c r="A5622" s="62">
        <v>31311212</v>
      </c>
      <c r="B5622" s="63" t="s">
        <v>10831</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10281</v>
      </c>
    </row>
    <row r="5627" spans="1:2" x14ac:dyDescent="0.25">
      <c r="A5627" s="62">
        <v>31311304</v>
      </c>
      <c r="B5627" s="63" t="s">
        <v>1306</v>
      </c>
    </row>
    <row r="5628" spans="1:2" x14ac:dyDescent="0.25">
      <c r="A5628" s="62">
        <v>31311305</v>
      </c>
      <c r="B5628" s="63" t="s">
        <v>4661</v>
      </c>
    </row>
    <row r="5629" spans="1:2" x14ac:dyDescent="0.25">
      <c r="A5629" s="62">
        <v>31311306</v>
      </c>
      <c r="B5629" s="63" t="s">
        <v>630</v>
      </c>
    </row>
    <row r="5630" spans="1:2" x14ac:dyDescent="0.25">
      <c r="A5630" s="62">
        <v>31311309</v>
      </c>
      <c r="B5630" s="63" t="s">
        <v>3151</v>
      </c>
    </row>
    <row r="5631" spans="1:2" x14ac:dyDescent="0.25">
      <c r="A5631" s="62">
        <v>31311310</v>
      </c>
      <c r="B5631" s="63" t="s">
        <v>14958</v>
      </c>
    </row>
    <row r="5632" spans="1:2" x14ac:dyDescent="0.25">
      <c r="A5632" s="62">
        <v>31311311</v>
      </c>
      <c r="B5632" s="63" t="s">
        <v>12596</v>
      </c>
    </row>
    <row r="5633" spans="1:2" x14ac:dyDescent="0.25">
      <c r="A5633" s="62">
        <v>31311312</v>
      </c>
      <c r="B5633" s="63" t="s">
        <v>6438</v>
      </c>
    </row>
    <row r="5634" spans="1:2" x14ac:dyDescent="0.25">
      <c r="A5634" s="62">
        <v>31311313</v>
      </c>
      <c r="B5634" s="63" t="s">
        <v>16395</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3784</v>
      </c>
    </row>
    <row r="5642" spans="1:2" x14ac:dyDescent="0.25">
      <c r="A5642" s="62">
        <v>31311410</v>
      </c>
      <c r="B5642" s="63" t="s">
        <v>12933</v>
      </c>
    </row>
    <row r="5643" spans="1:2" x14ac:dyDescent="0.25">
      <c r="A5643" s="62">
        <v>31311411</v>
      </c>
      <c r="B5643" s="63" t="s">
        <v>4341</v>
      </c>
    </row>
    <row r="5644" spans="1:2" x14ac:dyDescent="0.25">
      <c r="A5644" s="62">
        <v>31311412</v>
      </c>
      <c r="B5644" s="63" t="s">
        <v>9727</v>
      </c>
    </row>
    <row r="5645" spans="1:2" x14ac:dyDescent="0.25">
      <c r="A5645" s="62">
        <v>31311413</v>
      </c>
      <c r="B5645" s="63" t="s">
        <v>17916</v>
      </c>
    </row>
    <row r="5646" spans="1:2" x14ac:dyDescent="0.25">
      <c r="A5646" s="62">
        <v>31311501</v>
      </c>
      <c r="B5646" s="63" t="s">
        <v>11582</v>
      </c>
    </row>
    <row r="5647" spans="1:2" x14ac:dyDescent="0.25">
      <c r="A5647" s="62">
        <v>31311502</v>
      </c>
      <c r="B5647" s="63" t="s">
        <v>9543</v>
      </c>
    </row>
    <row r="5648" spans="1:2" x14ac:dyDescent="0.25">
      <c r="A5648" s="62">
        <v>31311503</v>
      </c>
      <c r="B5648" s="63" t="s">
        <v>1443</v>
      </c>
    </row>
    <row r="5649" spans="1:2" x14ac:dyDescent="0.25">
      <c r="A5649" s="62">
        <v>31311504</v>
      </c>
      <c r="B5649" s="63" t="s">
        <v>5884</v>
      </c>
    </row>
    <row r="5650" spans="1:2" x14ac:dyDescent="0.25">
      <c r="A5650" s="62">
        <v>31311505</v>
      </c>
      <c r="B5650" s="63" t="s">
        <v>16659</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10928</v>
      </c>
    </row>
    <row r="5656" spans="1:2" x14ac:dyDescent="0.25">
      <c r="A5656" s="62">
        <v>31311513</v>
      </c>
      <c r="B5656" s="63" t="s">
        <v>4983</v>
      </c>
    </row>
    <row r="5657" spans="1:2" x14ac:dyDescent="0.25">
      <c r="A5657" s="62">
        <v>31311601</v>
      </c>
      <c r="B5657" s="63" t="s">
        <v>13500</v>
      </c>
    </row>
    <row r="5658" spans="1:2" x14ac:dyDescent="0.25">
      <c r="A5658" s="62">
        <v>31311602</v>
      </c>
      <c r="B5658" s="63" t="s">
        <v>8857</v>
      </c>
    </row>
    <row r="5659" spans="1:2" x14ac:dyDescent="0.25">
      <c r="A5659" s="62">
        <v>31311603</v>
      </c>
      <c r="B5659" s="63" t="s">
        <v>13238</v>
      </c>
    </row>
    <row r="5660" spans="1:2" x14ac:dyDescent="0.25">
      <c r="A5660" s="62">
        <v>31311604</v>
      </c>
      <c r="B5660" s="63" t="s">
        <v>2472</v>
      </c>
    </row>
    <row r="5661" spans="1:2" x14ac:dyDescent="0.25">
      <c r="A5661" s="62">
        <v>31311605</v>
      </c>
      <c r="B5661" s="63" t="s">
        <v>13797</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10075</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9422</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13575</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2673</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14317</v>
      </c>
    </row>
    <row r="5684" spans="1:2" x14ac:dyDescent="0.25">
      <c r="A5684" s="62">
        <v>31321106</v>
      </c>
      <c r="B5684" s="63" t="s">
        <v>10957</v>
      </c>
    </row>
    <row r="5685" spans="1:2" x14ac:dyDescent="0.25">
      <c r="A5685" s="62">
        <v>31321109</v>
      </c>
      <c r="B5685" s="63" t="s">
        <v>18154</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13727</v>
      </c>
    </row>
    <row r="5690" spans="1:2" x14ac:dyDescent="0.25">
      <c r="A5690" s="62">
        <v>31321201</v>
      </c>
      <c r="B5690" s="63" t="s">
        <v>1879</v>
      </c>
    </row>
    <row r="5691" spans="1:2" x14ac:dyDescent="0.25">
      <c r="A5691" s="62">
        <v>31321202</v>
      </c>
      <c r="B5691" s="63" t="s">
        <v>4464</v>
      </c>
    </row>
    <row r="5692" spans="1:2" x14ac:dyDescent="0.25">
      <c r="A5692" s="62">
        <v>31321203</v>
      </c>
      <c r="B5692" s="63" t="s">
        <v>10116</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3865</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5008</v>
      </c>
    </row>
    <row r="5706" spans="1:2" x14ac:dyDescent="0.25">
      <c r="A5706" s="62">
        <v>31321306</v>
      </c>
      <c r="B5706" s="63" t="s">
        <v>5050</v>
      </c>
    </row>
    <row r="5707" spans="1:2" x14ac:dyDescent="0.25">
      <c r="A5707" s="62">
        <v>31321309</v>
      </c>
      <c r="B5707" s="63" t="s">
        <v>17557</v>
      </c>
    </row>
    <row r="5708" spans="1:2" x14ac:dyDescent="0.25">
      <c r="A5708" s="62">
        <v>31321310</v>
      </c>
      <c r="B5708" s="63" t="s">
        <v>4547</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2715</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12174</v>
      </c>
    </row>
    <row r="5718" spans="1:2" x14ac:dyDescent="0.25">
      <c r="A5718" s="62">
        <v>31321409</v>
      </c>
      <c r="B5718" s="63" t="s">
        <v>5015</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9292</v>
      </c>
    </row>
    <row r="5723" spans="1:2" x14ac:dyDescent="0.25">
      <c r="A5723" s="62">
        <v>31321501</v>
      </c>
      <c r="B5723" s="63" t="s">
        <v>2338</v>
      </c>
    </row>
    <row r="5724" spans="1:2" x14ac:dyDescent="0.25">
      <c r="A5724" s="62">
        <v>31321502</v>
      </c>
      <c r="B5724" s="63" t="s">
        <v>9728</v>
      </c>
    </row>
    <row r="5725" spans="1:2" x14ac:dyDescent="0.25">
      <c r="A5725" s="62">
        <v>31321503</v>
      </c>
      <c r="B5725" s="63" t="s">
        <v>2273</v>
      </c>
    </row>
    <row r="5726" spans="1:2" x14ac:dyDescent="0.25">
      <c r="A5726" s="62">
        <v>31321504</v>
      </c>
      <c r="B5726" s="63" t="s">
        <v>3905</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16655</v>
      </c>
    </row>
    <row r="5733" spans="1:2" x14ac:dyDescent="0.25">
      <c r="A5733" s="62">
        <v>31321513</v>
      </c>
      <c r="B5733" s="63" t="s">
        <v>9946</v>
      </c>
    </row>
    <row r="5734" spans="1:2" x14ac:dyDescent="0.25">
      <c r="A5734" s="62">
        <v>31321601</v>
      </c>
      <c r="B5734" s="63" t="s">
        <v>5223</v>
      </c>
    </row>
    <row r="5735" spans="1:2" x14ac:dyDescent="0.25">
      <c r="A5735" s="62">
        <v>31321602</v>
      </c>
      <c r="B5735" s="63" t="s">
        <v>4052</v>
      </c>
    </row>
    <row r="5736" spans="1:2" x14ac:dyDescent="0.25">
      <c r="A5736" s="62">
        <v>31321603</v>
      </c>
      <c r="B5736" s="63" t="s">
        <v>16114</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4184</v>
      </c>
    </row>
    <row r="5743" spans="1:2" x14ac:dyDescent="0.25">
      <c r="A5743" s="62">
        <v>31321612</v>
      </c>
      <c r="B5743" s="63" t="s">
        <v>14775</v>
      </c>
    </row>
    <row r="5744" spans="1:2" x14ac:dyDescent="0.25">
      <c r="A5744" s="62">
        <v>31321613</v>
      </c>
      <c r="B5744" s="63" t="s">
        <v>10536</v>
      </c>
    </row>
    <row r="5745" spans="1:2" x14ac:dyDescent="0.25">
      <c r="A5745" s="62">
        <v>31321701</v>
      </c>
      <c r="B5745" s="63" t="s">
        <v>8098</v>
      </c>
    </row>
    <row r="5746" spans="1:2" x14ac:dyDescent="0.25">
      <c r="A5746" s="62">
        <v>31321702</v>
      </c>
      <c r="B5746" s="63" t="s">
        <v>17649</v>
      </c>
    </row>
    <row r="5747" spans="1:2" x14ac:dyDescent="0.25">
      <c r="A5747" s="62">
        <v>31321703</v>
      </c>
      <c r="B5747" s="63" t="s">
        <v>5589</v>
      </c>
    </row>
    <row r="5748" spans="1:2" x14ac:dyDescent="0.25">
      <c r="A5748" s="62">
        <v>31321704</v>
      </c>
      <c r="B5748" s="63" t="s">
        <v>11438</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6134</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4154</v>
      </c>
    </row>
    <row r="5762" spans="1:2" x14ac:dyDescent="0.25">
      <c r="A5762" s="62">
        <v>31331109</v>
      </c>
      <c r="B5762" s="63" t="s">
        <v>8875</v>
      </c>
    </row>
    <row r="5763" spans="1:2" x14ac:dyDescent="0.25">
      <c r="A5763" s="62">
        <v>31331110</v>
      </c>
      <c r="B5763" s="63" t="s">
        <v>14718</v>
      </c>
    </row>
    <row r="5764" spans="1:2" x14ac:dyDescent="0.25">
      <c r="A5764" s="62">
        <v>31331111</v>
      </c>
      <c r="B5764" s="63" t="s">
        <v>2858</v>
      </c>
    </row>
    <row r="5765" spans="1:2" x14ac:dyDescent="0.25">
      <c r="A5765" s="62">
        <v>31331112</v>
      </c>
      <c r="B5765" s="63" t="s">
        <v>7526</v>
      </c>
    </row>
    <row r="5766" spans="1:2" x14ac:dyDescent="0.25">
      <c r="A5766" s="62">
        <v>31331113</v>
      </c>
      <c r="B5766" s="63" t="s">
        <v>4256</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4405</v>
      </c>
    </row>
    <row r="5771" spans="1:2" x14ac:dyDescent="0.25">
      <c r="A5771" s="62">
        <v>31331205</v>
      </c>
      <c r="B5771" s="63" t="s">
        <v>12258</v>
      </c>
    </row>
    <row r="5772" spans="1:2" x14ac:dyDescent="0.25">
      <c r="A5772" s="62">
        <v>31331206</v>
      </c>
      <c r="B5772" s="63" t="s">
        <v>10870</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10445</v>
      </c>
    </row>
    <row r="5780" spans="1:2" x14ac:dyDescent="0.25">
      <c r="A5780" s="62">
        <v>31331303</v>
      </c>
      <c r="B5780" s="63" t="s">
        <v>14882</v>
      </c>
    </row>
    <row r="5781" spans="1:2" x14ac:dyDescent="0.25">
      <c r="A5781" s="62">
        <v>31331304</v>
      </c>
      <c r="B5781" s="63" t="s">
        <v>11799</v>
      </c>
    </row>
    <row r="5782" spans="1:2" x14ac:dyDescent="0.25">
      <c r="A5782" s="62">
        <v>31331305</v>
      </c>
      <c r="B5782" s="63" t="s">
        <v>2642</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2428</v>
      </c>
    </row>
    <row r="5788" spans="1:2" x14ac:dyDescent="0.25">
      <c r="A5788" s="62">
        <v>31331313</v>
      </c>
      <c r="B5788" s="63" t="s">
        <v>18801</v>
      </c>
    </row>
    <row r="5789" spans="1:2" x14ac:dyDescent="0.25">
      <c r="A5789" s="62">
        <v>31331401</v>
      </c>
      <c r="B5789" s="63" t="s">
        <v>12361</v>
      </c>
    </row>
    <row r="5790" spans="1:2" x14ac:dyDescent="0.25">
      <c r="A5790" s="62">
        <v>31331402</v>
      </c>
      <c r="B5790" s="63" t="s">
        <v>11327</v>
      </c>
    </row>
    <row r="5791" spans="1:2" x14ac:dyDescent="0.25">
      <c r="A5791" s="62">
        <v>31331403</v>
      </c>
      <c r="B5791" s="63" t="s">
        <v>11353</v>
      </c>
    </row>
    <row r="5792" spans="1:2" x14ac:dyDescent="0.25">
      <c r="A5792" s="62">
        <v>31331404</v>
      </c>
      <c r="B5792" s="63" t="s">
        <v>18811</v>
      </c>
    </row>
    <row r="5793" spans="1:2" x14ac:dyDescent="0.25">
      <c r="A5793" s="62">
        <v>31331405</v>
      </c>
      <c r="B5793" s="63" t="s">
        <v>2709</v>
      </c>
    </row>
    <row r="5794" spans="1:2" x14ac:dyDescent="0.25">
      <c r="A5794" s="62">
        <v>31331406</v>
      </c>
      <c r="B5794" s="63" t="s">
        <v>9852</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11514</v>
      </c>
    </row>
    <row r="5799" spans="1:2" x14ac:dyDescent="0.25">
      <c r="A5799" s="62">
        <v>31331413</v>
      </c>
      <c r="B5799" s="63" t="s">
        <v>3672</v>
      </c>
    </row>
    <row r="5800" spans="1:2" x14ac:dyDescent="0.25">
      <c r="A5800" s="62">
        <v>31331501</v>
      </c>
      <c r="B5800" s="63" t="s">
        <v>1775</v>
      </c>
    </row>
    <row r="5801" spans="1:2" x14ac:dyDescent="0.25">
      <c r="A5801" s="62">
        <v>31331502</v>
      </c>
      <c r="B5801" s="63" t="s">
        <v>14057</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4484</v>
      </c>
    </row>
    <row r="5808" spans="1:2" x14ac:dyDescent="0.25">
      <c r="A5808" s="62">
        <v>31331511</v>
      </c>
      <c r="B5808" s="63" t="s">
        <v>15159</v>
      </c>
    </row>
    <row r="5809" spans="1:2" x14ac:dyDescent="0.25">
      <c r="A5809" s="62">
        <v>31331512</v>
      </c>
      <c r="B5809" s="63" t="s">
        <v>17323</v>
      </c>
    </row>
    <row r="5810" spans="1:2" x14ac:dyDescent="0.25">
      <c r="A5810" s="62">
        <v>31331513</v>
      </c>
      <c r="B5810" s="63" t="s">
        <v>6187</v>
      </c>
    </row>
    <row r="5811" spans="1:2" x14ac:dyDescent="0.25">
      <c r="A5811" s="62">
        <v>31331601</v>
      </c>
      <c r="B5811" s="63" t="s">
        <v>2236</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9135</v>
      </c>
    </row>
    <row r="5817" spans="1:2" x14ac:dyDescent="0.25">
      <c r="A5817" s="62">
        <v>31331609</v>
      </c>
      <c r="B5817" s="63" t="s">
        <v>14081</v>
      </c>
    </row>
    <row r="5818" spans="1:2" x14ac:dyDescent="0.25">
      <c r="A5818" s="62">
        <v>31331610</v>
      </c>
      <c r="B5818" s="63" t="s">
        <v>7585</v>
      </c>
    </row>
    <row r="5819" spans="1:2" x14ac:dyDescent="0.25">
      <c r="A5819" s="62">
        <v>31331611</v>
      </c>
      <c r="B5819" s="63" t="s">
        <v>11597</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9329</v>
      </c>
    </row>
    <row r="5829" spans="1:2" x14ac:dyDescent="0.25">
      <c r="A5829" s="62">
        <v>31331710</v>
      </c>
      <c r="B5829" s="63" t="s">
        <v>5420</v>
      </c>
    </row>
    <row r="5830" spans="1:2" x14ac:dyDescent="0.25">
      <c r="A5830" s="62">
        <v>31331711</v>
      </c>
      <c r="B5830" s="63" t="s">
        <v>2463</v>
      </c>
    </row>
    <row r="5831" spans="1:2" x14ac:dyDescent="0.25">
      <c r="A5831" s="62">
        <v>31331712</v>
      </c>
      <c r="B5831" s="63" t="s">
        <v>11146</v>
      </c>
    </row>
    <row r="5832" spans="1:2" x14ac:dyDescent="0.25">
      <c r="A5832" s="62">
        <v>31331713</v>
      </c>
      <c r="B5832" s="63" t="s">
        <v>12504</v>
      </c>
    </row>
    <row r="5833" spans="1:2" x14ac:dyDescent="0.25">
      <c r="A5833" s="62">
        <v>31341101</v>
      </c>
      <c r="B5833" s="63" t="s">
        <v>17353</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6004</v>
      </c>
    </row>
    <row r="5840" spans="1:2" x14ac:dyDescent="0.25">
      <c r="A5840" s="62">
        <v>31341110</v>
      </c>
      <c r="B5840" s="63" t="s">
        <v>18018</v>
      </c>
    </row>
    <row r="5841" spans="1:2" x14ac:dyDescent="0.25">
      <c r="A5841" s="62">
        <v>31341111</v>
      </c>
      <c r="B5841" s="63" t="s">
        <v>4161</v>
      </c>
    </row>
    <row r="5842" spans="1:2" x14ac:dyDescent="0.25">
      <c r="A5842" s="62">
        <v>31341112</v>
      </c>
      <c r="B5842" s="63" t="s">
        <v>4836</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5577</v>
      </c>
    </row>
    <row r="5854" spans="1:2" x14ac:dyDescent="0.25">
      <c r="A5854" s="62">
        <v>31341213</v>
      </c>
      <c r="B5854" s="63" t="s">
        <v>3586</v>
      </c>
    </row>
    <row r="5855" spans="1:2" x14ac:dyDescent="0.25">
      <c r="A5855" s="62">
        <v>31341301</v>
      </c>
      <c r="B5855" s="63" t="s">
        <v>12993</v>
      </c>
    </row>
    <row r="5856" spans="1:2" x14ac:dyDescent="0.25">
      <c r="A5856" s="62">
        <v>31341302</v>
      </c>
      <c r="B5856" s="63" t="s">
        <v>17124</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13339</v>
      </c>
    </row>
    <row r="5867" spans="1:2" x14ac:dyDescent="0.25">
      <c r="A5867" s="62">
        <v>31341402</v>
      </c>
      <c r="B5867" s="63" t="s">
        <v>10784</v>
      </c>
    </row>
    <row r="5868" spans="1:2" x14ac:dyDescent="0.25">
      <c r="A5868" s="62">
        <v>31341403</v>
      </c>
      <c r="B5868" s="63" t="s">
        <v>15741</v>
      </c>
    </row>
    <row r="5869" spans="1:2" x14ac:dyDescent="0.25">
      <c r="A5869" s="62">
        <v>31341404</v>
      </c>
      <c r="B5869" s="63" t="s">
        <v>11678</v>
      </c>
    </row>
    <row r="5870" spans="1:2" x14ac:dyDescent="0.25">
      <c r="A5870" s="62">
        <v>31341405</v>
      </c>
      <c r="B5870" s="63" t="s">
        <v>10553</v>
      </c>
    </row>
    <row r="5871" spans="1:2" x14ac:dyDescent="0.25">
      <c r="A5871" s="62">
        <v>31341406</v>
      </c>
      <c r="B5871" s="63" t="s">
        <v>10624</v>
      </c>
    </row>
    <row r="5872" spans="1:2" x14ac:dyDescent="0.25">
      <c r="A5872" s="62">
        <v>31341409</v>
      </c>
      <c r="B5872" s="63" t="s">
        <v>13278</v>
      </c>
    </row>
    <row r="5873" spans="1:2" x14ac:dyDescent="0.25">
      <c r="A5873" s="62">
        <v>31341410</v>
      </c>
      <c r="B5873" s="63" t="s">
        <v>9668</v>
      </c>
    </row>
    <row r="5874" spans="1:2" x14ac:dyDescent="0.25">
      <c r="A5874" s="62">
        <v>31341411</v>
      </c>
      <c r="B5874" s="63" t="s">
        <v>7622</v>
      </c>
    </row>
    <row r="5875" spans="1:2" x14ac:dyDescent="0.25">
      <c r="A5875" s="62">
        <v>31341412</v>
      </c>
      <c r="B5875" s="63" t="s">
        <v>2712</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9501</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10655</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13535</v>
      </c>
    </row>
    <row r="5891" spans="1:2" x14ac:dyDescent="0.25">
      <c r="A5891" s="62">
        <v>31341604</v>
      </c>
      <c r="B5891" s="63" t="s">
        <v>4745</v>
      </c>
    </row>
    <row r="5892" spans="1:2" x14ac:dyDescent="0.25">
      <c r="A5892" s="62">
        <v>31341605</v>
      </c>
      <c r="B5892" s="63" t="s">
        <v>3488</v>
      </c>
    </row>
    <row r="5893" spans="1:2" x14ac:dyDescent="0.25">
      <c r="A5893" s="62">
        <v>31341606</v>
      </c>
      <c r="B5893" s="63" t="s">
        <v>4153</v>
      </c>
    </row>
    <row r="5894" spans="1:2" x14ac:dyDescent="0.25">
      <c r="A5894" s="62">
        <v>31341609</v>
      </c>
      <c r="B5894" s="63" t="s">
        <v>7448</v>
      </c>
    </row>
    <row r="5895" spans="1:2" x14ac:dyDescent="0.25">
      <c r="A5895" s="62">
        <v>31341610</v>
      </c>
      <c r="B5895" s="63" t="s">
        <v>16839</v>
      </c>
    </row>
    <row r="5896" spans="1:2" x14ac:dyDescent="0.25">
      <c r="A5896" s="62">
        <v>31341611</v>
      </c>
      <c r="B5896" s="63" t="s">
        <v>4858</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4629</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9128</v>
      </c>
    </row>
    <row r="5917" spans="1:2" x14ac:dyDescent="0.25">
      <c r="A5917" s="62">
        <v>31351110</v>
      </c>
      <c r="B5917" s="63" t="s">
        <v>14249</v>
      </c>
    </row>
    <row r="5918" spans="1:2" x14ac:dyDescent="0.25">
      <c r="A5918" s="62">
        <v>31351111</v>
      </c>
      <c r="B5918" s="63" t="s">
        <v>14883</v>
      </c>
    </row>
    <row r="5919" spans="1:2" x14ac:dyDescent="0.25">
      <c r="A5919" s="62">
        <v>31351112</v>
      </c>
      <c r="B5919" s="63" t="s">
        <v>5532</v>
      </c>
    </row>
    <row r="5920" spans="1:2" x14ac:dyDescent="0.25">
      <c r="A5920" s="62">
        <v>31351113</v>
      </c>
      <c r="B5920" s="63" t="s">
        <v>8057</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11383</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11004</v>
      </c>
    </row>
    <row r="5938" spans="1:2" x14ac:dyDescent="0.25">
      <c r="A5938" s="62">
        <v>31351309</v>
      </c>
      <c r="B5938" s="63" t="s">
        <v>14794</v>
      </c>
    </row>
    <row r="5939" spans="1:2" x14ac:dyDescent="0.25">
      <c r="A5939" s="62">
        <v>31351310</v>
      </c>
      <c r="B5939" s="63" t="s">
        <v>3991</v>
      </c>
    </row>
    <row r="5940" spans="1:2" x14ac:dyDescent="0.25">
      <c r="A5940" s="62">
        <v>31351311</v>
      </c>
      <c r="B5940" s="63" t="s">
        <v>5822</v>
      </c>
    </row>
    <row r="5941" spans="1:2" x14ac:dyDescent="0.25">
      <c r="A5941" s="62">
        <v>31351312</v>
      </c>
      <c r="B5941" s="63" t="s">
        <v>13416</v>
      </c>
    </row>
    <row r="5942" spans="1:2" x14ac:dyDescent="0.25">
      <c r="A5942" s="62">
        <v>31351313</v>
      </c>
      <c r="B5942" s="63" t="s">
        <v>14186</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4935</v>
      </c>
    </row>
    <row r="5947" spans="1:2" x14ac:dyDescent="0.25">
      <c r="A5947" s="62">
        <v>31351405</v>
      </c>
      <c r="B5947" s="63" t="s">
        <v>7548</v>
      </c>
    </row>
    <row r="5948" spans="1:2" x14ac:dyDescent="0.25">
      <c r="A5948" s="62">
        <v>31351406</v>
      </c>
      <c r="B5948" s="63" t="s">
        <v>530</v>
      </c>
    </row>
    <row r="5949" spans="1:2" x14ac:dyDescent="0.25">
      <c r="A5949" s="62">
        <v>31351409</v>
      </c>
      <c r="B5949" s="63" t="s">
        <v>13276</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5269</v>
      </c>
    </row>
    <row r="5954" spans="1:2" x14ac:dyDescent="0.25">
      <c r="A5954" s="62">
        <v>31351501</v>
      </c>
      <c r="B5954" s="63" t="s">
        <v>15490</v>
      </c>
    </row>
    <row r="5955" spans="1:2" x14ac:dyDescent="0.25">
      <c r="A5955" s="62">
        <v>31351502</v>
      </c>
      <c r="B5955" s="63" t="s">
        <v>4498</v>
      </c>
    </row>
    <row r="5956" spans="1:2" x14ac:dyDescent="0.25">
      <c r="A5956" s="62">
        <v>31351503</v>
      </c>
      <c r="B5956" s="63" t="s">
        <v>11071</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11203</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8101</v>
      </c>
    </row>
    <row r="5975" spans="1:2" x14ac:dyDescent="0.25">
      <c r="A5975" s="62">
        <v>31351613</v>
      </c>
      <c r="B5975" s="63" t="s">
        <v>13619</v>
      </c>
    </row>
    <row r="5976" spans="1:2" x14ac:dyDescent="0.25">
      <c r="A5976" s="62">
        <v>31351701</v>
      </c>
      <c r="B5976" s="63" t="s">
        <v>1865</v>
      </c>
    </row>
    <row r="5977" spans="1:2" x14ac:dyDescent="0.25">
      <c r="A5977" s="62">
        <v>31351702</v>
      </c>
      <c r="B5977" s="63" t="s">
        <v>2416</v>
      </c>
    </row>
    <row r="5978" spans="1:2" x14ac:dyDescent="0.25">
      <c r="A5978" s="62">
        <v>31351703</v>
      </c>
      <c r="B5978" s="63" t="s">
        <v>3088</v>
      </c>
    </row>
    <row r="5979" spans="1:2" x14ac:dyDescent="0.25">
      <c r="A5979" s="62">
        <v>31351704</v>
      </c>
      <c r="B5979" s="63" t="s">
        <v>12759</v>
      </c>
    </row>
    <row r="5980" spans="1:2" x14ac:dyDescent="0.25">
      <c r="A5980" s="62">
        <v>31351705</v>
      </c>
      <c r="B5980" s="63" t="s">
        <v>7944</v>
      </c>
    </row>
    <row r="5981" spans="1:2" x14ac:dyDescent="0.25">
      <c r="A5981" s="62">
        <v>31351706</v>
      </c>
      <c r="B5981" s="63" t="s">
        <v>14296</v>
      </c>
    </row>
    <row r="5982" spans="1:2" x14ac:dyDescent="0.25">
      <c r="A5982" s="62">
        <v>31351709</v>
      </c>
      <c r="B5982" s="63" t="s">
        <v>8518</v>
      </c>
    </row>
    <row r="5983" spans="1:2" x14ac:dyDescent="0.25">
      <c r="A5983" s="62">
        <v>31351710</v>
      </c>
      <c r="B5983" s="63" t="s">
        <v>9989</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10349</v>
      </c>
    </row>
    <row r="5991" spans="1:2" x14ac:dyDescent="0.25">
      <c r="A5991" s="62">
        <v>31361105</v>
      </c>
      <c r="B5991" s="63" t="s">
        <v>14532</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16857</v>
      </c>
    </row>
    <row r="5996" spans="1:2" x14ac:dyDescent="0.25">
      <c r="A5996" s="62">
        <v>31361112</v>
      </c>
      <c r="B5996" s="63" t="s">
        <v>3200</v>
      </c>
    </row>
    <row r="5997" spans="1:2" x14ac:dyDescent="0.25">
      <c r="A5997" s="62">
        <v>31361113</v>
      </c>
      <c r="B5997" s="63" t="s">
        <v>9632</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3292</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6715</v>
      </c>
    </row>
    <row r="6012" spans="1:2" x14ac:dyDescent="0.25">
      <c r="A6012" s="62">
        <v>31361304</v>
      </c>
      <c r="B6012" s="63" t="s">
        <v>5187</v>
      </c>
    </row>
    <row r="6013" spans="1:2" x14ac:dyDescent="0.25">
      <c r="A6013" s="62">
        <v>31361305</v>
      </c>
      <c r="B6013" s="63" t="s">
        <v>2154</v>
      </c>
    </row>
    <row r="6014" spans="1:2" x14ac:dyDescent="0.25">
      <c r="A6014" s="62">
        <v>31361306</v>
      </c>
      <c r="B6014" s="63" t="s">
        <v>8352</v>
      </c>
    </row>
    <row r="6015" spans="1:2" x14ac:dyDescent="0.25">
      <c r="A6015" s="62">
        <v>31361309</v>
      </c>
      <c r="B6015" s="63" t="s">
        <v>14409</v>
      </c>
    </row>
    <row r="6016" spans="1:2" x14ac:dyDescent="0.25">
      <c r="A6016" s="62">
        <v>31361310</v>
      </c>
      <c r="B6016" s="63" t="s">
        <v>10561</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2222</v>
      </c>
    </row>
    <row r="6024" spans="1:2" x14ac:dyDescent="0.25">
      <c r="A6024" s="62">
        <v>31361405</v>
      </c>
      <c r="B6024" s="63" t="s">
        <v>12413</v>
      </c>
    </row>
    <row r="6025" spans="1:2" x14ac:dyDescent="0.25">
      <c r="A6025" s="62">
        <v>31361406</v>
      </c>
      <c r="B6025" s="63" t="s">
        <v>8224</v>
      </c>
    </row>
    <row r="6026" spans="1:2" x14ac:dyDescent="0.25">
      <c r="A6026" s="62">
        <v>31361409</v>
      </c>
      <c r="B6026" s="63" t="s">
        <v>14145</v>
      </c>
    </row>
    <row r="6027" spans="1:2" x14ac:dyDescent="0.25">
      <c r="A6027" s="62">
        <v>31361410</v>
      </c>
      <c r="B6027" s="63" t="s">
        <v>13078</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6358</v>
      </c>
    </row>
    <row r="6032" spans="1:2" x14ac:dyDescent="0.25">
      <c r="A6032" s="62">
        <v>31361502</v>
      </c>
      <c r="B6032" s="63" t="s">
        <v>11760</v>
      </c>
    </row>
    <row r="6033" spans="1:2" x14ac:dyDescent="0.25">
      <c r="A6033" s="62">
        <v>31361503</v>
      </c>
      <c r="B6033" s="63" t="s">
        <v>10955</v>
      </c>
    </row>
    <row r="6034" spans="1:2" x14ac:dyDescent="0.25">
      <c r="A6034" s="62">
        <v>31361504</v>
      </c>
      <c r="B6034" s="63" t="s">
        <v>5321</v>
      </c>
    </row>
    <row r="6035" spans="1:2" x14ac:dyDescent="0.25">
      <c r="A6035" s="62">
        <v>31361505</v>
      </c>
      <c r="B6035" s="63" t="s">
        <v>10258</v>
      </c>
    </row>
    <row r="6036" spans="1:2" x14ac:dyDescent="0.25">
      <c r="A6036" s="62">
        <v>31361506</v>
      </c>
      <c r="B6036" s="63" t="s">
        <v>10813</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14538</v>
      </c>
    </row>
    <row r="6044" spans="1:2" x14ac:dyDescent="0.25">
      <c r="A6044" s="62">
        <v>31361603</v>
      </c>
      <c r="B6044" s="63" t="s">
        <v>9468</v>
      </c>
    </row>
    <row r="6045" spans="1:2" x14ac:dyDescent="0.25">
      <c r="A6045" s="62">
        <v>31361604</v>
      </c>
      <c r="B6045" s="63" t="s">
        <v>6627</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16886</v>
      </c>
    </row>
    <row r="6050" spans="1:2" x14ac:dyDescent="0.25">
      <c r="A6050" s="62">
        <v>31361611</v>
      </c>
      <c r="B6050" s="63" t="s">
        <v>6899</v>
      </c>
    </row>
    <row r="6051" spans="1:2" x14ac:dyDescent="0.25">
      <c r="A6051" s="62">
        <v>31361612</v>
      </c>
      <c r="B6051" s="63" t="s">
        <v>14314</v>
      </c>
    </row>
    <row r="6052" spans="1:2" x14ac:dyDescent="0.25">
      <c r="A6052" s="62">
        <v>31361613</v>
      </c>
      <c r="B6052" s="63" t="s">
        <v>9758</v>
      </c>
    </row>
    <row r="6053" spans="1:2" x14ac:dyDescent="0.25">
      <c r="A6053" s="62">
        <v>31361701</v>
      </c>
      <c r="B6053" s="63" t="s">
        <v>15546</v>
      </c>
    </row>
    <row r="6054" spans="1:2" x14ac:dyDescent="0.25">
      <c r="A6054" s="62">
        <v>31361702</v>
      </c>
      <c r="B6054" s="63" t="s">
        <v>10820</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2389</v>
      </c>
    </row>
    <row r="6061" spans="1:2" x14ac:dyDescent="0.25">
      <c r="A6061" s="62">
        <v>31361711</v>
      </c>
      <c r="B6061" s="63" t="s">
        <v>7708</v>
      </c>
    </row>
    <row r="6062" spans="1:2" x14ac:dyDescent="0.25">
      <c r="A6062" s="62">
        <v>31361712</v>
      </c>
      <c r="B6062" s="63" t="s">
        <v>18212</v>
      </c>
    </row>
    <row r="6063" spans="1:2" x14ac:dyDescent="0.25">
      <c r="A6063" s="62">
        <v>31361713</v>
      </c>
      <c r="B6063" s="63" t="s">
        <v>4064</v>
      </c>
    </row>
    <row r="6064" spans="1:2" x14ac:dyDescent="0.25">
      <c r="A6064" s="62">
        <v>31371001</v>
      </c>
      <c r="B6064" s="63" t="s">
        <v>18140</v>
      </c>
    </row>
    <row r="6065" spans="1:2" x14ac:dyDescent="0.25">
      <c r="A6065" s="62">
        <v>31371002</v>
      </c>
      <c r="B6065" s="63" t="s">
        <v>11878</v>
      </c>
    </row>
    <row r="6066" spans="1:2" x14ac:dyDescent="0.25">
      <c r="A6066" s="62">
        <v>31371003</v>
      </c>
      <c r="B6066" s="63" t="s">
        <v>9172</v>
      </c>
    </row>
    <row r="6067" spans="1:2" x14ac:dyDescent="0.25">
      <c r="A6067" s="62">
        <v>31371101</v>
      </c>
      <c r="B6067" s="63" t="s">
        <v>7214</v>
      </c>
    </row>
    <row r="6068" spans="1:2" x14ac:dyDescent="0.25">
      <c r="A6068" s="62">
        <v>31371102</v>
      </c>
      <c r="B6068" s="63" t="s">
        <v>5904</v>
      </c>
    </row>
    <row r="6069" spans="1:2" x14ac:dyDescent="0.25">
      <c r="A6069" s="62">
        <v>31371103</v>
      </c>
      <c r="B6069" s="63" t="s">
        <v>9978</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10221</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15635</v>
      </c>
    </row>
    <row r="6083" spans="1:2" x14ac:dyDescent="0.25">
      <c r="A6083" s="62">
        <v>31371301</v>
      </c>
      <c r="B6083" s="63" t="s">
        <v>5545</v>
      </c>
    </row>
    <row r="6084" spans="1:2" x14ac:dyDescent="0.25">
      <c r="A6084" s="62">
        <v>31371302</v>
      </c>
      <c r="B6084" s="63" t="s">
        <v>4373</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4375</v>
      </c>
    </row>
    <row r="6094" spans="1:2" x14ac:dyDescent="0.25">
      <c r="A6094" s="62">
        <v>32101505</v>
      </c>
      <c r="B6094" s="63" t="s">
        <v>9759</v>
      </c>
    </row>
    <row r="6095" spans="1:2" x14ac:dyDescent="0.25">
      <c r="A6095" s="62">
        <v>32101506</v>
      </c>
      <c r="B6095" s="63" t="s">
        <v>15018</v>
      </c>
    </row>
    <row r="6096" spans="1:2" x14ac:dyDescent="0.25">
      <c r="A6096" s="62">
        <v>32101507</v>
      </c>
      <c r="B6096" s="63" t="s">
        <v>7368</v>
      </c>
    </row>
    <row r="6097" spans="1:2" x14ac:dyDescent="0.25">
      <c r="A6097" s="62">
        <v>32101508</v>
      </c>
      <c r="B6097" s="63" t="s">
        <v>5006</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10119</v>
      </c>
    </row>
    <row r="6106" spans="1:2" x14ac:dyDescent="0.25">
      <c r="A6106" s="62">
        <v>32101518</v>
      </c>
      <c r="B6106" s="63" t="s">
        <v>15366</v>
      </c>
    </row>
    <row r="6107" spans="1:2" x14ac:dyDescent="0.25">
      <c r="A6107" s="62">
        <v>32101519</v>
      </c>
      <c r="B6107" s="63" t="s">
        <v>18222</v>
      </c>
    </row>
    <row r="6108" spans="1:2" x14ac:dyDescent="0.25">
      <c r="A6108" s="62">
        <v>32101520</v>
      </c>
      <c r="B6108" s="63" t="s">
        <v>11440</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2822</v>
      </c>
    </row>
    <row r="6114" spans="1:2" x14ac:dyDescent="0.25">
      <c r="A6114" s="62">
        <v>32101526</v>
      </c>
      <c r="B6114" s="63" t="s">
        <v>14603</v>
      </c>
    </row>
    <row r="6115" spans="1:2" x14ac:dyDescent="0.25">
      <c r="A6115" s="62">
        <v>32101527</v>
      </c>
      <c r="B6115" s="63" t="s">
        <v>6312</v>
      </c>
    </row>
    <row r="6116" spans="1:2" x14ac:dyDescent="0.25">
      <c r="A6116" s="62">
        <v>32101528</v>
      </c>
      <c r="B6116" s="63" t="s">
        <v>16665</v>
      </c>
    </row>
    <row r="6117" spans="1:2" x14ac:dyDescent="0.25">
      <c r="A6117" s="62">
        <v>32101601</v>
      </c>
      <c r="B6117" s="63" t="s">
        <v>8120</v>
      </c>
    </row>
    <row r="6118" spans="1:2" x14ac:dyDescent="0.25">
      <c r="A6118" s="62">
        <v>32101602</v>
      </c>
      <c r="B6118" s="63" t="s">
        <v>9681</v>
      </c>
    </row>
    <row r="6119" spans="1:2" x14ac:dyDescent="0.25">
      <c r="A6119" s="62">
        <v>32101603</v>
      </c>
      <c r="B6119" s="63" t="s">
        <v>14919</v>
      </c>
    </row>
    <row r="6120" spans="1:2" x14ac:dyDescent="0.25">
      <c r="A6120" s="62">
        <v>32101604</v>
      </c>
      <c r="B6120" s="63" t="s">
        <v>10160</v>
      </c>
    </row>
    <row r="6121" spans="1:2" x14ac:dyDescent="0.25">
      <c r="A6121" s="62">
        <v>32101605</v>
      </c>
      <c r="B6121" s="63" t="s">
        <v>1598</v>
      </c>
    </row>
    <row r="6122" spans="1:2" x14ac:dyDescent="0.25">
      <c r="A6122" s="62">
        <v>32101606</v>
      </c>
      <c r="B6122" s="63" t="s">
        <v>18607</v>
      </c>
    </row>
    <row r="6123" spans="1:2" x14ac:dyDescent="0.25">
      <c r="A6123" s="62">
        <v>32101607</v>
      </c>
      <c r="B6123" s="63" t="s">
        <v>2501</v>
      </c>
    </row>
    <row r="6124" spans="1:2" x14ac:dyDescent="0.25">
      <c r="A6124" s="62">
        <v>32101608</v>
      </c>
      <c r="B6124" s="63" t="s">
        <v>11084</v>
      </c>
    </row>
    <row r="6125" spans="1:2" x14ac:dyDescent="0.25">
      <c r="A6125" s="62">
        <v>32101609</v>
      </c>
      <c r="B6125" s="63" t="s">
        <v>4457</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4852</v>
      </c>
    </row>
    <row r="6130" spans="1:2" x14ac:dyDescent="0.25">
      <c r="A6130" s="62">
        <v>32101615</v>
      </c>
      <c r="B6130" s="63" t="s">
        <v>2343</v>
      </c>
    </row>
    <row r="6131" spans="1:2" x14ac:dyDescent="0.25">
      <c r="A6131" s="62">
        <v>32101616</v>
      </c>
      <c r="B6131" s="63" t="s">
        <v>8960</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4558</v>
      </c>
    </row>
    <row r="6138" spans="1:2" x14ac:dyDescent="0.25">
      <c r="A6138" s="62">
        <v>32101623</v>
      </c>
      <c r="B6138" s="63" t="s">
        <v>2478</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9441</v>
      </c>
    </row>
    <row r="6150" spans="1:2" x14ac:dyDescent="0.25">
      <c r="A6150" s="62">
        <v>32101635</v>
      </c>
      <c r="B6150" s="63" t="s">
        <v>15399</v>
      </c>
    </row>
    <row r="6151" spans="1:2" x14ac:dyDescent="0.25">
      <c r="A6151" s="62">
        <v>32101636</v>
      </c>
      <c r="B6151" s="63" t="s">
        <v>3399</v>
      </c>
    </row>
    <row r="6152" spans="1:2" x14ac:dyDescent="0.25">
      <c r="A6152" s="62">
        <v>32101637</v>
      </c>
      <c r="B6152" s="63" t="s">
        <v>5536</v>
      </c>
    </row>
    <row r="6153" spans="1:2" x14ac:dyDescent="0.25">
      <c r="A6153" s="62">
        <v>32111501</v>
      </c>
      <c r="B6153" s="63" t="s">
        <v>14391</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4797</v>
      </c>
    </row>
    <row r="6163" spans="1:2" x14ac:dyDescent="0.25">
      <c r="A6163" s="62">
        <v>32111511</v>
      </c>
      <c r="B6163" s="63" t="s">
        <v>1799</v>
      </c>
    </row>
    <row r="6164" spans="1:2" x14ac:dyDescent="0.25">
      <c r="A6164" s="62">
        <v>32111512</v>
      </c>
      <c r="B6164" s="63" t="s">
        <v>3830</v>
      </c>
    </row>
    <row r="6165" spans="1:2" x14ac:dyDescent="0.25">
      <c r="A6165" s="62">
        <v>32111601</v>
      </c>
      <c r="B6165" s="63" t="s">
        <v>6303</v>
      </c>
    </row>
    <row r="6166" spans="1:2" x14ac:dyDescent="0.25">
      <c r="A6166" s="62">
        <v>32111602</v>
      </c>
      <c r="B6166" s="63" t="s">
        <v>14240</v>
      </c>
    </row>
    <row r="6167" spans="1:2" x14ac:dyDescent="0.25">
      <c r="A6167" s="62">
        <v>32111603</v>
      </c>
      <c r="B6167" s="63" t="s">
        <v>9730</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2578</v>
      </c>
    </row>
    <row r="6175" spans="1:2" x14ac:dyDescent="0.25">
      <c r="A6175" s="62">
        <v>32111702</v>
      </c>
      <c r="B6175" s="63" t="s">
        <v>15600</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14797</v>
      </c>
    </row>
    <row r="6180" spans="1:2" x14ac:dyDescent="0.25">
      <c r="A6180" s="62">
        <v>32121501</v>
      </c>
      <c r="B6180" s="63" t="s">
        <v>4252</v>
      </c>
    </row>
    <row r="6181" spans="1:2" x14ac:dyDescent="0.25">
      <c r="A6181" s="62">
        <v>32121502</v>
      </c>
      <c r="B6181" s="63" t="s">
        <v>8591</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4819</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8227</v>
      </c>
    </row>
    <row r="6193" spans="1:2" x14ac:dyDescent="0.25">
      <c r="A6193" s="62">
        <v>32121706</v>
      </c>
      <c r="B6193" s="63" t="s">
        <v>7664</v>
      </c>
    </row>
    <row r="6194" spans="1:2" x14ac:dyDescent="0.25">
      <c r="A6194" s="62">
        <v>32131001</v>
      </c>
      <c r="B6194" s="63" t="s">
        <v>4357</v>
      </c>
    </row>
    <row r="6195" spans="1:2" x14ac:dyDescent="0.25">
      <c r="A6195" s="62">
        <v>32131002</v>
      </c>
      <c r="B6195" s="63" t="s">
        <v>14152</v>
      </c>
    </row>
    <row r="6196" spans="1:2" x14ac:dyDescent="0.25">
      <c r="A6196" s="62">
        <v>32131003</v>
      </c>
      <c r="B6196" s="63" t="s">
        <v>15113</v>
      </c>
    </row>
    <row r="6197" spans="1:2" x14ac:dyDescent="0.25">
      <c r="A6197" s="62">
        <v>32131005</v>
      </c>
      <c r="B6197" s="63" t="s">
        <v>7062</v>
      </c>
    </row>
    <row r="6198" spans="1:2" x14ac:dyDescent="0.25">
      <c r="A6198" s="62">
        <v>32131006</v>
      </c>
      <c r="B6198" s="63" t="s">
        <v>18539</v>
      </c>
    </row>
    <row r="6199" spans="1:2" x14ac:dyDescent="0.25">
      <c r="A6199" s="62">
        <v>32131007</v>
      </c>
      <c r="B6199" s="63" t="s">
        <v>4314</v>
      </c>
    </row>
    <row r="6200" spans="1:2" x14ac:dyDescent="0.25">
      <c r="A6200" s="62">
        <v>32131008</v>
      </c>
      <c r="B6200" s="63" t="s">
        <v>16928</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16092</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16066</v>
      </c>
    </row>
    <row r="6210" spans="1:2" x14ac:dyDescent="0.25">
      <c r="A6210" s="62">
        <v>32141006</v>
      </c>
      <c r="B6210" s="63" t="s">
        <v>7338</v>
      </c>
    </row>
    <row r="6211" spans="1:2" x14ac:dyDescent="0.25">
      <c r="A6211" s="62">
        <v>32141007</v>
      </c>
      <c r="B6211" s="63" t="s">
        <v>4718</v>
      </c>
    </row>
    <row r="6212" spans="1:2" x14ac:dyDescent="0.25">
      <c r="A6212" s="62">
        <v>32141008</v>
      </c>
      <c r="B6212" s="63" t="s">
        <v>18031</v>
      </c>
    </row>
    <row r="6213" spans="1:2" x14ac:dyDescent="0.25">
      <c r="A6213" s="62">
        <v>32141009</v>
      </c>
      <c r="B6213" s="63" t="s">
        <v>13191</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10129</v>
      </c>
    </row>
    <row r="6218" spans="1:2" x14ac:dyDescent="0.25">
      <c r="A6218" s="62">
        <v>32141014</v>
      </c>
      <c r="B6218" s="63" t="s">
        <v>11172</v>
      </c>
    </row>
    <row r="6219" spans="1:2" x14ac:dyDescent="0.25">
      <c r="A6219" s="62">
        <v>32141015</v>
      </c>
      <c r="B6219" s="63" t="s">
        <v>6244</v>
      </c>
    </row>
    <row r="6220" spans="1:2" x14ac:dyDescent="0.25">
      <c r="A6220" s="62">
        <v>32141016</v>
      </c>
      <c r="B6220" s="63" t="s">
        <v>11997</v>
      </c>
    </row>
    <row r="6221" spans="1:2" x14ac:dyDescent="0.25">
      <c r="A6221" s="62">
        <v>32141101</v>
      </c>
      <c r="B6221" s="63" t="s">
        <v>3098</v>
      </c>
    </row>
    <row r="6222" spans="1:2" x14ac:dyDescent="0.25">
      <c r="A6222" s="62">
        <v>32141102</v>
      </c>
      <c r="B6222" s="63" t="s">
        <v>2132</v>
      </c>
    </row>
    <row r="6223" spans="1:2" x14ac:dyDescent="0.25">
      <c r="A6223" s="62">
        <v>32141103</v>
      </c>
      <c r="B6223" s="63" t="s">
        <v>10284</v>
      </c>
    </row>
    <row r="6224" spans="1:2" x14ac:dyDescent="0.25">
      <c r="A6224" s="62">
        <v>32141104</v>
      </c>
      <c r="B6224" s="63" t="s">
        <v>17239</v>
      </c>
    </row>
    <row r="6225" spans="1:2" x14ac:dyDescent="0.25">
      <c r="A6225" s="62">
        <v>32141105</v>
      </c>
      <c r="B6225" s="63" t="s">
        <v>16738</v>
      </c>
    </row>
    <row r="6226" spans="1:2" x14ac:dyDescent="0.25">
      <c r="A6226" s="62">
        <v>32141106</v>
      </c>
      <c r="B6226" s="63" t="s">
        <v>9176</v>
      </c>
    </row>
    <row r="6227" spans="1:2" x14ac:dyDescent="0.25">
      <c r="A6227" s="62">
        <v>32141107</v>
      </c>
      <c r="B6227" s="63" t="s">
        <v>17904</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12633</v>
      </c>
    </row>
    <row r="6242" spans="1:2" x14ac:dyDescent="0.25">
      <c r="A6242" s="62">
        <v>39101615</v>
      </c>
      <c r="B6242" s="63" t="s">
        <v>16787</v>
      </c>
    </row>
    <row r="6243" spans="1:2" x14ac:dyDescent="0.25">
      <c r="A6243" s="62">
        <v>39101616</v>
      </c>
      <c r="B6243" s="63" t="s">
        <v>11476</v>
      </c>
    </row>
    <row r="6244" spans="1:2" x14ac:dyDescent="0.25">
      <c r="A6244" s="62">
        <v>39101617</v>
      </c>
      <c r="B6244" s="63" t="s">
        <v>11057</v>
      </c>
    </row>
    <row r="6245" spans="1:2" x14ac:dyDescent="0.25">
      <c r="A6245" s="62">
        <v>39101618</v>
      </c>
      <c r="B6245" s="63" t="s">
        <v>7648</v>
      </c>
    </row>
    <row r="6246" spans="1:2" x14ac:dyDescent="0.25">
      <c r="A6246" s="62">
        <v>39101701</v>
      </c>
      <c r="B6246" s="63" t="s">
        <v>3213</v>
      </c>
    </row>
    <row r="6247" spans="1:2" x14ac:dyDescent="0.25">
      <c r="A6247" s="62">
        <v>39101801</v>
      </c>
      <c r="B6247" s="63" t="s">
        <v>18131</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15756</v>
      </c>
    </row>
    <row r="6252" spans="1:2" x14ac:dyDescent="0.25">
      <c r="A6252" s="62">
        <v>39111506</v>
      </c>
      <c r="B6252" s="63" t="s">
        <v>5198</v>
      </c>
    </row>
    <row r="6253" spans="1:2" x14ac:dyDescent="0.25">
      <c r="A6253" s="62">
        <v>39111507</v>
      </c>
      <c r="B6253" s="63" t="s">
        <v>17310</v>
      </c>
    </row>
    <row r="6254" spans="1:2" x14ac:dyDescent="0.25">
      <c r="A6254" s="62">
        <v>39111508</v>
      </c>
      <c r="B6254" s="63" t="s">
        <v>2381</v>
      </c>
    </row>
    <row r="6255" spans="1:2" x14ac:dyDescent="0.25">
      <c r="A6255" s="62">
        <v>39111509</v>
      </c>
      <c r="B6255" s="63" t="s">
        <v>15452</v>
      </c>
    </row>
    <row r="6256" spans="1:2" x14ac:dyDescent="0.25">
      <c r="A6256" s="62">
        <v>39111510</v>
      </c>
      <c r="B6256" s="63" t="s">
        <v>8237</v>
      </c>
    </row>
    <row r="6257" spans="1:2" x14ac:dyDescent="0.25">
      <c r="A6257" s="62">
        <v>39111512</v>
      </c>
      <c r="B6257" s="63" t="s">
        <v>13518</v>
      </c>
    </row>
    <row r="6258" spans="1:2" x14ac:dyDescent="0.25">
      <c r="A6258" s="62">
        <v>39111513</v>
      </c>
      <c r="B6258" s="63" t="s">
        <v>9342</v>
      </c>
    </row>
    <row r="6259" spans="1:2" x14ac:dyDescent="0.25">
      <c r="A6259" s="62">
        <v>39111514</v>
      </c>
      <c r="B6259" s="63" t="s">
        <v>14755</v>
      </c>
    </row>
    <row r="6260" spans="1:2" x14ac:dyDescent="0.25">
      <c r="A6260" s="62">
        <v>39111515</v>
      </c>
      <c r="B6260" s="63" t="s">
        <v>7425</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18791</v>
      </c>
    </row>
    <row r="6269" spans="1:2" x14ac:dyDescent="0.25">
      <c r="A6269" s="62">
        <v>39111606</v>
      </c>
      <c r="B6269" s="63" t="s">
        <v>3009</v>
      </c>
    </row>
    <row r="6270" spans="1:2" x14ac:dyDescent="0.25">
      <c r="A6270" s="62">
        <v>39111608</v>
      </c>
      <c r="B6270" s="63" t="s">
        <v>9062</v>
      </c>
    </row>
    <row r="6271" spans="1:2" x14ac:dyDescent="0.25">
      <c r="A6271" s="62">
        <v>39111609</v>
      </c>
      <c r="B6271" s="63" t="s">
        <v>3899</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5988</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8480</v>
      </c>
    </row>
    <row r="6282" spans="1:2" x14ac:dyDescent="0.25">
      <c r="A6282" s="62">
        <v>39111808</v>
      </c>
      <c r="B6282" s="63" t="s">
        <v>8958</v>
      </c>
    </row>
    <row r="6283" spans="1:2" x14ac:dyDescent="0.25">
      <c r="A6283" s="62">
        <v>39111809</v>
      </c>
      <c r="B6283" s="63" t="s">
        <v>3811</v>
      </c>
    </row>
    <row r="6284" spans="1:2" x14ac:dyDescent="0.25">
      <c r="A6284" s="62">
        <v>39111810</v>
      </c>
      <c r="B6284" s="63" t="s">
        <v>5258</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5612</v>
      </c>
    </row>
    <row r="6289" spans="1:2" x14ac:dyDescent="0.25">
      <c r="A6289" s="62">
        <v>39111902</v>
      </c>
      <c r="B6289" s="63" t="s">
        <v>4788</v>
      </c>
    </row>
    <row r="6290" spans="1:2" x14ac:dyDescent="0.25">
      <c r="A6290" s="62">
        <v>39112001</v>
      </c>
      <c r="B6290" s="63" t="s">
        <v>14216</v>
      </c>
    </row>
    <row r="6291" spans="1:2" x14ac:dyDescent="0.25">
      <c r="A6291" s="62">
        <v>39112002</v>
      </c>
      <c r="B6291" s="63" t="s">
        <v>9411</v>
      </c>
    </row>
    <row r="6292" spans="1:2" x14ac:dyDescent="0.25">
      <c r="A6292" s="62">
        <v>39112003</v>
      </c>
      <c r="B6292" s="63" t="s">
        <v>11686</v>
      </c>
    </row>
    <row r="6293" spans="1:2" x14ac:dyDescent="0.25">
      <c r="A6293" s="62">
        <v>39121001</v>
      </c>
      <c r="B6293" s="63" t="s">
        <v>5158</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2534</v>
      </c>
    </row>
    <row r="6299" spans="1:2" x14ac:dyDescent="0.25">
      <c r="A6299" s="62">
        <v>39121008</v>
      </c>
      <c r="B6299" s="63" t="s">
        <v>15511</v>
      </c>
    </row>
    <row r="6300" spans="1:2" x14ac:dyDescent="0.25">
      <c r="A6300" s="62">
        <v>39121009</v>
      </c>
      <c r="B6300" s="63" t="s">
        <v>5689</v>
      </c>
    </row>
    <row r="6301" spans="1:2" x14ac:dyDescent="0.25">
      <c r="A6301" s="62">
        <v>39121010</v>
      </c>
      <c r="B6301" s="63" t="s">
        <v>13721</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4360</v>
      </c>
    </row>
    <row r="6308" spans="1:2" x14ac:dyDescent="0.25">
      <c r="A6308" s="62">
        <v>39121017</v>
      </c>
      <c r="B6308" s="63" t="s">
        <v>10986</v>
      </c>
    </row>
    <row r="6309" spans="1:2" x14ac:dyDescent="0.25">
      <c r="A6309" s="62">
        <v>39121018</v>
      </c>
      <c r="B6309" s="63" t="s">
        <v>8861</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9585</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10802</v>
      </c>
    </row>
    <row r="6323" spans="1:2" x14ac:dyDescent="0.25">
      <c r="A6323" s="62">
        <v>39121203</v>
      </c>
      <c r="B6323" s="63" t="s">
        <v>2573</v>
      </c>
    </row>
    <row r="6324" spans="1:2" x14ac:dyDescent="0.25">
      <c r="A6324" s="62">
        <v>39121204</v>
      </c>
      <c r="B6324" s="63" t="s">
        <v>4287</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9314</v>
      </c>
    </row>
    <row r="6329" spans="1:2" x14ac:dyDescent="0.25">
      <c r="A6329" s="62">
        <v>39121302</v>
      </c>
      <c r="B6329" s="63" t="s">
        <v>1097</v>
      </c>
    </row>
    <row r="6330" spans="1:2" x14ac:dyDescent="0.25">
      <c r="A6330" s="62">
        <v>39121303</v>
      </c>
      <c r="B6330" s="63" t="s">
        <v>18235</v>
      </c>
    </row>
    <row r="6331" spans="1:2" x14ac:dyDescent="0.25">
      <c r="A6331" s="62">
        <v>39121304</v>
      </c>
      <c r="B6331" s="63" t="s">
        <v>10056</v>
      </c>
    </row>
    <row r="6332" spans="1:2" x14ac:dyDescent="0.25">
      <c r="A6332" s="62">
        <v>39121305</v>
      </c>
      <c r="B6332" s="63" t="s">
        <v>7311</v>
      </c>
    </row>
    <row r="6333" spans="1:2" x14ac:dyDescent="0.25">
      <c r="A6333" s="62">
        <v>39121306</v>
      </c>
      <c r="B6333" s="63" t="s">
        <v>2213</v>
      </c>
    </row>
    <row r="6334" spans="1:2" x14ac:dyDescent="0.25">
      <c r="A6334" s="62">
        <v>39121307</v>
      </c>
      <c r="B6334" s="63" t="s">
        <v>12645</v>
      </c>
    </row>
    <row r="6335" spans="1:2" x14ac:dyDescent="0.25">
      <c r="A6335" s="62">
        <v>39121308</v>
      </c>
      <c r="B6335" s="63" t="s">
        <v>2218</v>
      </c>
    </row>
    <row r="6336" spans="1:2" x14ac:dyDescent="0.25">
      <c r="A6336" s="62">
        <v>39121309</v>
      </c>
      <c r="B6336" s="63" t="s">
        <v>14731</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4660</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2974</v>
      </c>
    </row>
    <row r="6358" spans="1:2" x14ac:dyDescent="0.25">
      <c r="A6358" s="62">
        <v>39121421</v>
      </c>
      <c r="B6358" s="63" t="s">
        <v>8562</v>
      </c>
    </row>
    <row r="6359" spans="1:2" x14ac:dyDescent="0.25">
      <c r="A6359" s="62">
        <v>39121422</v>
      </c>
      <c r="B6359" s="63" t="s">
        <v>16246</v>
      </c>
    </row>
    <row r="6360" spans="1:2" x14ac:dyDescent="0.25">
      <c r="A6360" s="62">
        <v>39121423</v>
      </c>
      <c r="B6360" s="63" t="s">
        <v>17481</v>
      </c>
    </row>
    <row r="6361" spans="1:2" x14ac:dyDescent="0.25">
      <c r="A6361" s="62">
        <v>39121424</v>
      </c>
      <c r="B6361" s="63" t="s">
        <v>9822</v>
      </c>
    </row>
    <row r="6362" spans="1:2" x14ac:dyDescent="0.25">
      <c r="A6362" s="62">
        <v>39121425</v>
      </c>
      <c r="B6362" s="63" t="s">
        <v>2049</v>
      </c>
    </row>
    <row r="6363" spans="1:2" x14ac:dyDescent="0.25">
      <c r="A6363" s="62">
        <v>39121426</v>
      </c>
      <c r="B6363" s="63" t="s">
        <v>16107</v>
      </c>
    </row>
    <row r="6364" spans="1:2" x14ac:dyDescent="0.25">
      <c r="A6364" s="62">
        <v>39121427</v>
      </c>
      <c r="B6364" s="63" t="s">
        <v>5331</v>
      </c>
    </row>
    <row r="6365" spans="1:2" x14ac:dyDescent="0.25">
      <c r="A6365" s="62">
        <v>39121428</v>
      </c>
      <c r="B6365" s="63" t="s">
        <v>3045</v>
      </c>
    </row>
    <row r="6366" spans="1:2" x14ac:dyDescent="0.25">
      <c r="A6366" s="62">
        <v>39121429</v>
      </c>
      <c r="B6366" s="63" t="s">
        <v>4658</v>
      </c>
    </row>
    <row r="6367" spans="1:2" x14ac:dyDescent="0.25">
      <c r="A6367" s="62">
        <v>39121430</v>
      </c>
      <c r="B6367" s="63" t="s">
        <v>2663</v>
      </c>
    </row>
    <row r="6368" spans="1:2" x14ac:dyDescent="0.25">
      <c r="A6368" s="62">
        <v>39121431</v>
      </c>
      <c r="B6368" s="63" t="s">
        <v>6680</v>
      </c>
    </row>
    <row r="6369" spans="1:2" x14ac:dyDescent="0.25">
      <c r="A6369" s="62">
        <v>39121432</v>
      </c>
      <c r="B6369" s="63" t="s">
        <v>14025</v>
      </c>
    </row>
    <row r="6370" spans="1:2" x14ac:dyDescent="0.25">
      <c r="A6370" s="62">
        <v>39121433</v>
      </c>
      <c r="B6370" s="63" t="s">
        <v>12439</v>
      </c>
    </row>
    <row r="6371" spans="1:2" x14ac:dyDescent="0.25">
      <c r="A6371" s="62">
        <v>39121434</v>
      </c>
      <c r="B6371" s="63" t="s">
        <v>6427</v>
      </c>
    </row>
    <row r="6372" spans="1:2" x14ac:dyDescent="0.25">
      <c r="A6372" s="62">
        <v>39121435</v>
      </c>
      <c r="B6372" s="63" t="s">
        <v>2474</v>
      </c>
    </row>
    <row r="6373" spans="1:2" x14ac:dyDescent="0.25">
      <c r="A6373" s="62">
        <v>39121436</v>
      </c>
      <c r="B6373" s="63" t="s">
        <v>16929</v>
      </c>
    </row>
    <row r="6374" spans="1:2" x14ac:dyDescent="0.25">
      <c r="A6374" s="62">
        <v>39121437</v>
      </c>
      <c r="B6374" s="63" t="s">
        <v>16396</v>
      </c>
    </row>
    <row r="6375" spans="1:2" x14ac:dyDescent="0.25">
      <c r="A6375" s="62">
        <v>39121501</v>
      </c>
      <c r="B6375" s="63" t="s">
        <v>17094</v>
      </c>
    </row>
    <row r="6376" spans="1:2" x14ac:dyDescent="0.25">
      <c r="A6376" s="62">
        <v>39121502</v>
      </c>
      <c r="B6376" s="63" t="s">
        <v>4995</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5315</v>
      </c>
    </row>
    <row r="6388" spans="1:2" x14ac:dyDescent="0.25">
      <c r="A6388" s="62">
        <v>39121514</v>
      </c>
      <c r="B6388" s="63" t="s">
        <v>4713</v>
      </c>
    </row>
    <row r="6389" spans="1:2" x14ac:dyDescent="0.25">
      <c r="A6389" s="62">
        <v>39121515</v>
      </c>
      <c r="B6389" s="63" t="s">
        <v>11082</v>
      </c>
    </row>
    <row r="6390" spans="1:2" x14ac:dyDescent="0.25">
      <c r="A6390" s="62">
        <v>39121516</v>
      </c>
      <c r="B6390" s="63" t="s">
        <v>13402</v>
      </c>
    </row>
    <row r="6391" spans="1:2" x14ac:dyDescent="0.25">
      <c r="A6391" s="62">
        <v>39121517</v>
      </c>
      <c r="B6391" s="63" t="s">
        <v>9218</v>
      </c>
    </row>
    <row r="6392" spans="1:2" x14ac:dyDescent="0.25">
      <c r="A6392" s="62">
        <v>39121518</v>
      </c>
      <c r="B6392" s="63" t="s">
        <v>2949</v>
      </c>
    </row>
    <row r="6393" spans="1:2" x14ac:dyDescent="0.25">
      <c r="A6393" s="62">
        <v>39121519</v>
      </c>
      <c r="B6393" s="63" t="s">
        <v>10693</v>
      </c>
    </row>
    <row r="6394" spans="1:2" x14ac:dyDescent="0.25">
      <c r="A6394" s="62">
        <v>39121520</v>
      </c>
      <c r="B6394" s="63" t="s">
        <v>15536</v>
      </c>
    </row>
    <row r="6395" spans="1:2" x14ac:dyDescent="0.25">
      <c r="A6395" s="62">
        <v>39121521</v>
      </c>
      <c r="B6395" s="63" t="s">
        <v>9517</v>
      </c>
    </row>
    <row r="6396" spans="1:2" x14ac:dyDescent="0.25">
      <c r="A6396" s="62">
        <v>39121522</v>
      </c>
      <c r="B6396" s="63" t="s">
        <v>13988</v>
      </c>
    </row>
    <row r="6397" spans="1:2" x14ac:dyDescent="0.25">
      <c r="A6397" s="62">
        <v>39121523</v>
      </c>
      <c r="B6397" s="63" t="s">
        <v>11051</v>
      </c>
    </row>
    <row r="6398" spans="1:2" x14ac:dyDescent="0.25">
      <c r="A6398" s="62">
        <v>39121524</v>
      </c>
      <c r="B6398" s="63" t="s">
        <v>18739</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9445</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8815</v>
      </c>
    </row>
    <row r="6410" spans="1:2" x14ac:dyDescent="0.25">
      <c r="A6410" s="62">
        <v>39121538</v>
      </c>
      <c r="B6410" s="63" t="s">
        <v>3702</v>
      </c>
    </row>
    <row r="6411" spans="1:2" x14ac:dyDescent="0.25">
      <c r="A6411" s="62">
        <v>39121539</v>
      </c>
      <c r="B6411" s="63" t="s">
        <v>5354</v>
      </c>
    </row>
    <row r="6412" spans="1:2" x14ac:dyDescent="0.25">
      <c r="A6412" s="62">
        <v>39121540</v>
      </c>
      <c r="B6412" s="63" t="s">
        <v>11548</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2830</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9461</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4236</v>
      </c>
    </row>
    <row r="6445" spans="1:2" x14ac:dyDescent="0.25">
      <c r="A6445" s="62">
        <v>39121703</v>
      </c>
      <c r="B6445" s="63" t="s">
        <v>12351</v>
      </c>
    </row>
    <row r="6446" spans="1:2" x14ac:dyDescent="0.25">
      <c r="A6446" s="62">
        <v>39121704</v>
      </c>
      <c r="B6446" s="63" t="s">
        <v>12801</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3307</v>
      </c>
    </row>
    <row r="6452" spans="1:2" x14ac:dyDescent="0.25">
      <c r="A6452" s="62">
        <v>39121710</v>
      </c>
      <c r="B6452" s="63" t="s">
        <v>3136</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10910</v>
      </c>
    </row>
    <row r="6466" spans="1:2" x14ac:dyDescent="0.25">
      <c r="A6466" s="62">
        <v>40101503</v>
      </c>
      <c r="B6466" s="63" t="s">
        <v>15229</v>
      </c>
    </row>
    <row r="6467" spans="1:2" x14ac:dyDescent="0.25">
      <c r="A6467" s="62">
        <v>40101504</v>
      </c>
      <c r="B6467" s="63" t="s">
        <v>17701</v>
      </c>
    </row>
    <row r="6468" spans="1:2" x14ac:dyDescent="0.25">
      <c r="A6468" s="62">
        <v>40101505</v>
      </c>
      <c r="B6468" s="63" t="s">
        <v>11129</v>
      </c>
    </row>
    <row r="6469" spans="1:2" x14ac:dyDescent="0.25">
      <c r="A6469" s="62">
        <v>40101506</v>
      </c>
      <c r="B6469" s="63" t="s">
        <v>9377</v>
      </c>
    </row>
    <row r="6470" spans="1:2" x14ac:dyDescent="0.25">
      <c r="A6470" s="62">
        <v>40101601</v>
      </c>
      <c r="B6470" s="63" t="s">
        <v>13154</v>
      </c>
    </row>
    <row r="6471" spans="1:2" x14ac:dyDescent="0.25">
      <c r="A6471" s="62">
        <v>40101602</v>
      </c>
      <c r="B6471" s="63" t="s">
        <v>4279</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10732</v>
      </c>
    </row>
    <row r="6479" spans="1:2" x14ac:dyDescent="0.25">
      <c r="A6479" s="62">
        <v>40101705</v>
      </c>
      <c r="B6479" s="63" t="s">
        <v>10475</v>
      </c>
    </row>
    <row r="6480" spans="1:2" x14ac:dyDescent="0.25">
      <c r="A6480" s="62">
        <v>40101706</v>
      </c>
      <c r="B6480" s="63" t="s">
        <v>6014</v>
      </c>
    </row>
    <row r="6481" spans="1:2" x14ac:dyDescent="0.25">
      <c r="A6481" s="62">
        <v>40101707</v>
      </c>
      <c r="B6481" s="63" t="s">
        <v>12616</v>
      </c>
    </row>
    <row r="6482" spans="1:2" x14ac:dyDescent="0.25">
      <c r="A6482" s="62">
        <v>40101801</v>
      </c>
      <c r="B6482" s="63" t="s">
        <v>10373</v>
      </c>
    </row>
    <row r="6483" spans="1:2" x14ac:dyDescent="0.25">
      <c r="A6483" s="62">
        <v>40101802</v>
      </c>
      <c r="B6483" s="63" t="s">
        <v>3315</v>
      </c>
    </row>
    <row r="6484" spans="1:2" x14ac:dyDescent="0.25">
      <c r="A6484" s="62">
        <v>40101803</v>
      </c>
      <c r="B6484" s="63" t="s">
        <v>13815</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4074</v>
      </c>
    </row>
    <row r="6491" spans="1:2" x14ac:dyDescent="0.25">
      <c r="A6491" s="62">
        <v>40101811</v>
      </c>
      <c r="B6491" s="63" t="s">
        <v>13437</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13228</v>
      </c>
    </row>
    <row r="6504" spans="1:2" x14ac:dyDescent="0.25">
      <c r="A6504" s="62">
        <v>40101824</v>
      </c>
      <c r="B6504" s="63" t="s">
        <v>17119</v>
      </c>
    </row>
    <row r="6505" spans="1:2" x14ac:dyDescent="0.25">
      <c r="A6505" s="62">
        <v>40101825</v>
      </c>
      <c r="B6505" s="63" t="s">
        <v>4189</v>
      </c>
    </row>
    <row r="6506" spans="1:2" x14ac:dyDescent="0.25">
      <c r="A6506" s="62">
        <v>40101826</v>
      </c>
      <c r="B6506" s="63" t="s">
        <v>14040</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16254</v>
      </c>
    </row>
    <row r="6511" spans="1:2" x14ac:dyDescent="0.25">
      <c r="A6511" s="62">
        <v>40101831</v>
      </c>
      <c r="B6511" s="63" t="s">
        <v>6892</v>
      </c>
    </row>
    <row r="6512" spans="1:2" x14ac:dyDescent="0.25">
      <c r="A6512" s="62">
        <v>40101832</v>
      </c>
      <c r="B6512" s="63" t="s">
        <v>1689</v>
      </c>
    </row>
    <row r="6513" spans="1:2" x14ac:dyDescent="0.25">
      <c r="A6513" s="62">
        <v>40101833</v>
      </c>
      <c r="B6513" s="63" t="s">
        <v>5168</v>
      </c>
    </row>
    <row r="6514" spans="1:2" x14ac:dyDescent="0.25">
      <c r="A6514" s="62">
        <v>40101834</v>
      </c>
      <c r="B6514" s="63" t="s">
        <v>8370</v>
      </c>
    </row>
    <row r="6515" spans="1:2" x14ac:dyDescent="0.25">
      <c r="A6515" s="62">
        <v>40101901</v>
      </c>
      <c r="B6515" s="63" t="s">
        <v>2559</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4435</v>
      </c>
    </row>
    <row r="6520" spans="1:2" x14ac:dyDescent="0.25">
      <c r="A6520" s="62">
        <v>40102003</v>
      </c>
      <c r="B6520" s="63" t="s">
        <v>2900</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15254</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4140</v>
      </c>
    </row>
    <row r="6542" spans="1:2" x14ac:dyDescent="0.25">
      <c r="A6542" s="62">
        <v>40141622</v>
      </c>
      <c r="B6542" s="63" t="s">
        <v>18055</v>
      </c>
    </row>
    <row r="6543" spans="1:2" x14ac:dyDescent="0.25">
      <c r="A6543" s="62">
        <v>40141623</v>
      </c>
      <c r="B6543" s="63" t="s">
        <v>2583</v>
      </c>
    </row>
    <row r="6544" spans="1:2" x14ac:dyDescent="0.25">
      <c r="A6544" s="62">
        <v>40141624</v>
      </c>
      <c r="B6544" s="63" t="s">
        <v>16594</v>
      </c>
    </row>
    <row r="6545" spans="1:2" x14ac:dyDescent="0.25">
      <c r="A6545" s="62">
        <v>40141625</v>
      </c>
      <c r="B6545" s="63" t="s">
        <v>5873</v>
      </c>
    </row>
    <row r="6546" spans="1:2" x14ac:dyDescent="0.25">
      <c r="A6546" s="62">
        <v>40141626</v>
      </c>
      <c r="B6546" s="63" t="s">
        <v>11206</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18505</v>
      </c>
    </row>
    <row r="6558" spans="1:2" x14ac:dyDescent="0.25">
      <c r="A6558" s="62">
        <v>40141638</v>
      </c>
      <c r="B6558" s="63" t="s">
        <v>18770</v>
      </c>
    </row>
    <row r="6559" spans="1:2" x14ac:dyDescent="0.25">
      <c r="A6559" s="62">
        <v>40141701</v>
      </c>
      <c r="B6559" s="63" t="s">
        <v>10854</v>
      </c>
    </row>
    <row r="6560" spans="1:2" x14ac:dyDescent="0.25">
      <c r="A6560" s="62">
        <v>40141702</v>
      </c>
      <c r="B6560" s="63" t="s">
        <v>7123</v>
      </c>
    </row>
    <row r="6561" spans="1:2" x14ac:dyDescent="0.25">
      <c r="A6561" s="62">
        <v>40141703</v>
      </c>
      <c r="B6561" s="63" t="s">
        <v>2510</v>
      </c>
    </row>
    <row r="6562" spans="1:2" x14ac:dyDescent="0.25">
      <c r="A6562" s="62">
        <v>40141704</v>
      </c>
      <c r="B6562" s="63" t="s">
        <v>16047</v>
      </c>
    </row>
    <row r="6563" spans="1:2" x14ac:dyDescent="0.25">
      <c r="A6563" s="62">
        <v>40141705</v>
      </c>
      <c r="B6563" s="63" t="s">
        <v>13961</v>
      </c>
    </row>
    <row r="6564" spans="1:2" x14ac:dyDescent="0.25">
      <c r="A6564" s="62">
        <v>40141716</v>
      </c>
      <c r="B6564" s="63" t="s">
        <v>7846</v>
      </c>
    </row>
    <row r="6565" spans="1:2" x14ac:dyDescent="0.25">
      <c r="A6565" s="62">
        <v>40141719</v>
      </c>
      <c r="B6565" s="63" t="s">
        <v>985</v>
      </c>
    </row>
    <row r="6566" spans="1:2" x14ac:dyDescent="0.25">
      <c r="A6566" s="62">
        <v>40141720</v>
      </c>
      <c r="B6566" s="63" t="s">
        <v>16529</v>
      </c>
    </row>
    <row r="6567" spans="1:2" x14ac:dyDescent="0.25">
      <c r="A6567" s="62">
        <v>40141725</v>
      </c>
      <c r="B6567" s="63" t="s">
        <v>4952</v>
      </c>
    </row>
    <row r="6568" spans="1:2" x14ac:dyDescent="0.25">
      <c r="A6568" s="62">
        <v>40141726</v>
      </c>
      <c r="B6568" s="63" t="s">
        <v>10514</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6389</v>
      </c>
    </row>
    <row r="6581" spans="1:2" x14ac:dyDescent="0.25">
      <c r="A6581" s="62">
        <v>40141743</v>
      </c>
      <c r="B6581" s="63" t="s">
        <v>2516</v>
      </c>
    </row>
    <row r="6582" spans="1:2" x14ac:dyDescent="0.25">
      <c r="A6582" s="62">
        <v>40141744</v>
      </c>
      <c r="B6582" s="63" t="s">
        <v>1285</v>
      </c>
    </row>
    <row r="6583" spans="1:2" x14ac:dyDescent="0.25">
      <c r="A6583" s="62">
        <v>40141745</v>
      </c>
      <c r="B6583" s="63" t="s">
        <v>14554</v>
      </c>
    </row>
    <row r="6584" spans="1:2" x14ac:dyDescent="0.25">
      <c r="A6584" s="62">
        <v>40141746</v>
      </c>
      <c r="B6584" s="63" t="s">
        <v>5651</v>
      </c>
    </row>
    <row r="6585" spans="1:2" x14ac:dyDescent="0.25">
      <c r="A6585" s="62">
        <v>40141901</v>
      </c>
      <c r="B6585" s="63" t="s">
        <v>15312</v>
      </c>
    </row>
    <row r="6586" spans="1:2" x14ac:dyDescent="0.25">
      <c r="A6586" s="62">
        <v>40141902</v>
      </c>
      <c r="B6586" s="63" t="s">
        <v>9541</v>
      </c>
    </row>
    <row r="6587" spans="1:2" x14ac:dyDescent="0.25">
      <c r="A6587" s="62">
        <v>40141903</v>
      </c>
      <c r="B6587" s="63" t="s">
        <v>10073</v>
      </c>
    </row>
    <row r="6588" spans="1:2" x14ac:dyDescent="0.25">
      <c r="A6588" s="62">
        <v>40141904</v>
      </c>
      <c r="B6588" s="63" t="s">
        <v>13115</v>
      </c>
    </row>
    <row r="6589" spans="1:2" x14ac:dyDescent="0.25">
      <c r="A6589" s="62">
        <v>40141905</v>
      </c>
      <c r="B6589" s="63" t="s">
        <v>4853</v>
      </c>
    </row>
    <row r="6590" spans="1:2" x14ac:dyDescent="0.25">
      <c r="A6590" s="62">
        <v>40141906</v>
      </c>
      <c r="B6590" s="63" t="s">
        <v>10247</v>
      </c>
    </row>
    <row r="6591" spans="1:2" x14ac:dyDescent="0.25">
      <c r="A6591" s="62">
        <v>40141907</v>
      </c>
      <c r="B6591" s="63" t="s">
        <v>10247</v>
      </c>
    </row>
    <row r="6592" spans="1:2" x14ac:dyDescent="0.25">
      <c r="A6592" s="62">
        <v>40141908</v>
      </c>
      <c r="B6592" s="63" t="s">
        <v>16792</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3073</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13803</v>
      </c>
    </row>
    <row r="6611" spans="1:2" x14ac:dyDescent="0.25">
      <c r="A6611" s="62">
        <v>40142005</v>
      </c>
      <c r="B6611" s="63" t="s">
        <v>3247</v>
      </c>
    </row>
    <row r="6612" spans="1:2" x14ac:dyDescent="0.25">
      <c r="A6612" s="62">
        <v>40142006</v>
      </c>
      <c r="B6612" s="63" t="s">
        <v>10540</v>
      </c>
    </row>
    <row r="6613" spans="1:2" x14ac:dyDescent="0.25">
      <c r="A6613" s="62">
        <v>40142007</v>
      </c>
      <c r="B6613" s="63" t="s">
        <v>9064</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11483</v>
      </c>
    </row>
    <row r="6627" spans="1:2" x14ac:dyDescent="0.25">
      <c r="A6627" s="62">
        <v>40142111</v>
      </c>
      <c r="B6627" s="63" t="s">
        <v>9186</v>
      </c>
    </row>
    <row r="6628" spans="1:2" x14ac:dyDescent="0.25">
      <c r="A6628" s="62">
        <v>40142112</v>
      </c>
      <c r="B6628" s="63" t="s">
        <v>7805</v>
      </c>
    </row>
    <row r="6629" spans="1:2" x14ac:dyDescent="0.25">
      <c r="A6629" s="62">
        <v>40142113</v>
      </c>
      <c r="B6629" s="63" t="s">
        <v>5399</v>
      </c>
    </row>
    <row r="6630" spans="1:2" x14ac:dyDescent="0.25">
      <c r="A6630" s="62">
        <v>40142114</v>
      </c>
      <c r="B6630" s="63" t="s">
        <v>13281</v>
      </c>
    </row>
    <row r="6631" spans="1:2" x14ac:dyDescent="0.25">
      <c r="A6631" s="62">
        <v>40142115</v>
      </c>
      <c r="B6631" s="63" t="s">
        <v>8949</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9432</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5869</v>
      </c>
    </row>
    <row r="6642" spans="1:2" x14ac:dyDescent="0.25">
      <c r="A6642" s="62">
        <v>40142301</v>
      </c>
      <c r="B6642" s="63" t="s">
        <v>2861</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8248</v>
      </c>
    </row>
    <row r="6647" spans="1:2" x14ac:dyDescent="0.25">
      <c r="A6647" s="62">
        <v>40142306</v>
      </c>
      <c r="B6647" s="63" t="s">
        <v>9217</v>
      </c>
    </row>
    <row r="6648" spans="1:2" x14ac:dyDescent="0.25">
      <c r="A6648" s="62">
        <v>40142307</v>
      </c>
      <c r="B6648" s="63" t="s">
        <v>4385</v>
      </c>
    </row>
    <row r="6649" spans="1:2" x14ac:dyDescent="0.25">
      <c r="A6649" s="62">
        <v>40142308</v>
      </c>
      <c r="B6649" s="63" t="s">
        <v>14085</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13298</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9151</v>
      </c>
    </row>
    <row r="6658" spans="1:2" x14ac:dyDescent="0.25">
      <c r="A6658" s="62">
        <v>40142317</v>
      </c>
      <c r="B6658" s="63" t="s">
        <v>8768</v>
      </c>
    </row>
    <row r="6659" spans="1:2" x14ac:dyDescent="0.25">
      <c r="A6659" s="62">
        <v>40142318</v>
      </c>
      <c r="B6659" s="63" t="s">
        <v>3445</v>
      </c>
    </row>
    <row r="6660" spans="1:2" x14ac:dyDescent="0.25">
      <c r="A6660" s="62">
        <v>40142319</v>
      </c>
      <c r="B6660" s="63" t="s">
        <v>2340</v>
      </c>
    </row>
    <row r="6661" spans="1:2" x14ac:dyDescent="0.25">
      <c r="A6661" s="62">
        <v>40142320</v>
      </c>
      <c r="B6661" s="63" t="s">
        <v>18352</v>
      </c>
    </row>
    <row r="6662" spans="1:2" x14ac:dyDescent="0.25">
      <c r="A6662" s="62">
        <v>40142321</v>
      </c>
      <c r="B6662" s="63" t="s">
        <v>3006</v>
      </c>
    </row>
    <row r="6663" spans="1:2" x14ac:dyDescent="0.25">
      <c r="A6663" s="62">
        <v>40142322</v>
      </c>
      <c r="B6663" s="63" t="s">
        <v>9849</v>
      </c>
    </row>
    <row r="6664" spans="1:2" x14ac:dyDescent="0.25">
      <c r="A6664" s="62">
        <v>40142323</v>
      </c>
      <c r="B6664" s="63" t="s">
        <v>8573</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5894</v>
      </c>
    </row>
    <row r="6669" spans="1:2" x14ac:dyDescent="0.25">
      <c r="A6669" s="62">
        <v>40142401</v>
      </c>
      <c r="B6669" s="63" t="s">
        <v>10808</v>
      </c>
    </row>
    <row r="6670" spans="1:2" x14ac:dyDescent="0.25">
      <c r="A6670" s="62">
        <v>40142402</v>
      </c>
      <c r="B6670" s="63" t="s">
        <v>12208</v>
      </c>
    </row>
    <row r="6671" spans="1:2" x14ac:dyDescent="0.25">
      <c r="A6671" s="62">
        <v>40142403</v>
      </c>
      <c r="B6671" s="63" t="s">
        <v>8257</v>
      </c>
    </row>
    <row r="6672" spans="1:2" x14ac:dyDescent="0.25">
      <c r="A6672" s="62">
        <v>40142404</v>
      </c>
      <c r="B6672" s="63" t="s">
        <v>9781</v>
      </c>
    </row>
    <row r="6673" spans="1:2" x14ac:dyDescent="0.25">
      <c r="A6673" s="62">
        <v>40142405</v>
      </c>
      <c r="B6673" s="63" t="s">
        <v>5654</v>
      </c>
    </row>
    <row r="6674" spans="1:2" x14ac:dyDescent="0.25">
      <c r="A6674" s="62">
        <v>40142406</v>
      </c>
      <c r="B6674" s="63" t="s">
        <v>11415</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8330</v>
      </c>
    </row>
    <row r="6690" spans="1:2" x14ac:dyDescent="0.25">
      <c r="A6690" s="62">
        <v>40142607</v>
      </c>
      <c r="B6690" s="63" t="s">
        <v>13611</v>
      </c>
    </row>
    <row r="6691" spans="1:2" x14ac:dyDescent="0.25">
      <c r="A6691" s="62">
        <v>40142608</v>
      </c>
      <c r="B6691" s="63" t="s">
        <v>10039</v>
      </c>
    </row>
    <row r="6692" spans="1:2" x14ac:dyDescent="0.25">
      <c r="A6692" s="62">
        <v>40142609</v>
      </c>
      <c r="B6692" s="63" t="s">
        <v>7885</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3936</v>
      </c>
    </row>
    <row r="6698" spans="1:2" x14ac:dyDescent="0.25">
      <c r="A6698" s="62">
        <v>40142615</v>
      </c>
      <c r="B6698" s="63" t="s">
        <v>10932</v>
      </c>
    </row>
    <row r="6699" spans="1:2" x14ac:dyDescent="0.25">
      <c r="A6699" s="62">
        <v>40151501</v>
      </c>
      <c r="B6699" s="63" t="s">
        <v>12835</v>
      </c>
    </row>
    <row r="6700" spans="1:2" x14ac:dyDescent="0.25">
      <c r="A6700" s="62">
        <v>40151502</v>
      </c>
      <c r="B6700" s="63" t="s">
        <v>4739</v>
      </c>
    </row>
    <row r="6701" spans="1:2" x14ac:dyDescent="0.25">
      <c r="A6701" s="62">
        <v>40151503</v>
      </c>
      <c r="B6701" s="63" t="s">
        <v>15713</v>
      </c>
    </row>
    <row r="6702" spans="1:2" x14ac:dyDescent="0.25">
      <c r="A6702" s="62">
        <v>40151504</v>
      </c>
      <c r="B6702" s="63" t="s">
        <v>15503</v>
      </c>
    </row>
    <row r="6703" spans="1:2" x14ac:dyDescent="0.25">
      <c r="A6703" s="62">
        <v>40151505</v>
      </c>
      <c r="B6703" s="63" t="s">
        <v>3987</v>
      </c>
    </row>
    <row r="6704" spans="1:2" x14ac:dyDescent="0.25">
      <c r="A6704" s="62">
        <v>40151506</v>
      </c>
      <c r="B6704" s="63" t="s">
        <v>3890</v>
      </c>
    </row>
    <row r="6705" spans="1:2" x14ac:dyDescent="0.25">
      <c r="A6705" s="62">
        <v>40151507</v>
      </c>
      <c r="B6705" s="63" t="s">
        <v>14898</v>
      </c>
    </row>
    <row r="6706" spans="1:2" x14ac:dyDescent="0.25">
      <c r="A6706" s="62">
        <v>40151508</v>
      </c>
      <c r="B6706" s="63" t="s">
        <v>10234</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9498</v>
      </c>
    </row>
    <row r="6712" spans="1:2" x14ac:dyDescent="0.25">
      <c r="A6712" s="62">
        <v>40151514</v>
      </c>
      <c r="B6712" s="63" t="s">
        <v>18467</v>
      </c>
    </row>
    <row r="6713" spans="1:2" x14ac:dyDescent="0.25">
      <c r="A6713" s="62">
        <v>40151515</v>
      </c>
      <c r="B6713" s="63" t="s">
        <v>12962</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16303</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3182</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4697</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4688</v>
      </c>
    </row>
    <row r="6747" spans="1:2" x14ac:dyDescent="0.25">
      <c r="A6747" s="62">
        <v>40151560</v>
      </c>
      <c r="B6747" s="63" t="s">
        <v>15034</v>
      </c>
    </row>
    <row r="6748" spans="1:2" x14ac:dyDescent="0.25">
      <c r="A6748" s="62">
        <v>40151561</v>
      </c>
      <c r="B6748" s="63" t="s">
        <v>13809</v>
      </c>
    </row>
    <row r="6749" spans="1:2" x14ac:dyDescent="0.25">
      <c r="A6749" s="62">
        <v>40151562</v>
      </c>
      <c r="B6749" s="63" t="s">
        <v>6150</v>
      </c>
    </row>
    <row r="6750" spans="1:2" x14ac:dyDescent="0.25">
      <c r="A6750" s="62">
        <v>40151563</v>
      </c>
      <c r="B6750" s="63" t="s">
        <v>14474</v>
      </c>
    </row>
    <row r="6751" spans="1:2" x14ac:dyDescent="0.25">
      <c r="A6751" s="62">
        <v>40151564</v>
      </c>
      <c r="B6751" s="63" t="s">
        <v>4112</v>
      </c>
    </row>
    <row r="6752" spans="1:2" x14ac:dyDescent="0.25">
      <c r="A6752" s="62">
        <v>40151601</v>
      </c>
      <c r="B6752" s="63" t="s">
        <v>11422</v>
      </c>
    </row>
    <row r="6753" spans="1:2" x14ac:dyDescent="0.25">
      <c r="A6753" s="62">
        <v>40151602</v>
      </c>
      <c r="B6753" s="63" t="s">
        <v>8598</v>
      </c>
    </row>
    <row r="6754" spans="1:2" x14ac:dyDescent="0.25">
      <c r="A6754" s="62">
        <v>40151603</v>
      </c>
      <c r="B6754" s="63" t="s">
        <v>4046</v>
      </c>
    </row>
    <row r="6755" spans="1:2" x14ac:dyDescent="0.25">
      <c r="A6755" s="62">
        <v>40151604</v>
      </c>
      <c r="B6755" s="63" t="s">
        <v>1711</v>
      </c>
    </row>
    <row r="6756" spans="1:2" x14ac:dyDescent="0.25">
      <c r="A6756" s="62">
        <v>40151605</v>
      </c>
      <c r="B6756" s="63" t="s">
        <v>4746</v>
      </c>
    </row>
    <row r="6757" spans="1:2" x14ac:dyDescent="0.25">
      <c r="A6757" s="62">
        <v>40151606</v>
      </c>
      <c r="B6757" s="63" t="s">
        <v>4744</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9055</v>
      </c>
    </row>
    <row r="6763" spans="1:2" x14ac:dyDescent="0.25">
      <c r="A6763" s="62">
        <v>40151612</v>
      </c>
      <c r="B6763" s="63" t="s">
        <v>8067</v>
      </c>
    </row>
    <row r="6764" spans="1:2" x14ac:dyDescent="0.25">
      <c r="A6764" s="62">
        <v>40151613</v>
      </c>
      <c r="B6764" s="63" t="s">
        <v>2232</v>
      </c>
    </row>
    <row r="6765" spans="1:2" x14ac:dyDescent="0.25">
      <c r="A6765" s="62">
        <v>40151614</v>
      </c>
      <c r="B6765" s="63" t="s">
        <v>15762</v>
      </c>
    </row>
    <row r="6766" spans="1:2" x14ac:dyDescent="0.25">
      <c r="A6766" s="62">
        <v>40151615</v>
      </c>
      <c r="B6766" s="63" t="s">
        <v>10065</v>
      </c>
    </row>
    <row r="6767" spans="1:2" x14ac:dyDescent="0.25">
      <c r="A6767" s="62">
        <v>40151616</v>
      </c>
      <c r="B6767" s="63" t="s">
        <v>16206</v>
      </c>
    </row>
    <row r="6768" spans="1:2" x14ac:dyDescent="0.25">
      <c r="A6768" s="62">
        <v>40151701</v>
      </c>
      <c r="B6768" s="63" t="s">
        <v>2136</v>
      </c>
    </row>
    <row r="6769" spans="1:2" x14ac:dyDescent="0.25">
      <c r="A6769" s="62">
        <v>40151712</v>
      </c>
      <c r="B6769" s="63" t="s">
        <v>5244</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9238</v>
      </c>
    </row>
    <row r="6779" spans="1:2" x14ac:dyDescent="0.25">
      <c r="A6779" s="62">
        <v>40151722</v>
      </c>
      <c r="B6779" s="63" t="s">
        <v>17638</v>
      </c>
    </row>
    <row r="6780" spans="1:2" x14ac:dyDescent="0.25">
      <c r="A6780" s="62">
        <v>40151723</v>
      </c>
      <c r="B6780" s="63" t="s">
        <v>10007</v>
      </c>
    </row>
    <row r="6781" spans="1:2" x14ac:dyDescent="0.25">
      <c r="A6781" s="62">
        <v>40151724</v>
      </c>
      <c r="B6781" s="63" t="s">
        <v>2807</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4170</v>
      </c>
    </row>
    <row r="6790" spans="1:2" x14ac:dyDescent="0.25">
      <c r="A6790" s="62">
        <v>40161505</v>
      </c>
      <c r="B6790" s="63" t="s">
        <v>16923</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6091</v>
      </c>
    </row>
    <row r="6798" spans="1:2" x14ac:dyDescent="0.25">
      <c r="A6798" s="62">
        <v>40161514</v>
      </c>
      <c r="B6798" s="63" t="s">
        <v>4050</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5293</v>
      </c>
    </row>
    <row r="6804" spans="1:2" x14ac:dyDescent="0.25">
      <c r="A6804" s="62">
        <v>40161520</v>
      </c>
      <c r="B6804" s="63" t="s">
        <v>7417</v>
      </c>
    </row>
    <row r="6805" spans="1:2" x14ac:dyDescent="0.25">
      <c r="A6805" s="62">
        <v>40161521</v>
      </c>
      <c r="B6805" s="63" t="s">
        <v>17831</v>
      </c>
    </row>
    <row r="6806" spans="1:2" x14ac:dyDescent="0.25">
      <c r="A6806" s="62">
        <v>40161522</v>
      </c>
      <c r="B6806" s="63" t="s">
        <v>13531</v>
      </c>
    </row>
    <row r="6807" spans="1:2" x14ac:dyDescent="0.25">
      <c r="A6807" s="62">
        <v>40161524</v>
      </c>
      <c r="B6807" s="63" t="s">
        <v>9843</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14264</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10670</v>
      </c>
    </row>
    <row r="6819" spans="1:2" x14ac:dyDescent="0.25">
      <c r="A6819" s="62">
        <v>40161803</v>
      </c>
      <c r="B6819" s="63" t="s">
        <v>12417</v>
      </c>
    </row>
    <row r="6820" spans="1:2" x14ac:dyDescent="0.25">
      <c r="A6820" s="62">
        <v>40161804</v>
      </c>
      <c r="B6820" s="63" t="s">
        <v>5452</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14163</v>
      </c>
    </row>
    <row r="6826" spans="1:2" x14ac:dyDescent="0.25">
      <c r="A6826" s="62">
        <v>41101505</v>
      </c>
      <c r="B6826" s="63" t="s">
        <v>6851</v>
      </c>
    </row>
    <row r="6827" spans="1:2" x14ac:dyDescent="0.25">
      <c r="A6827" s="62">
        <v>41101515</v>
      </c>
      <c r="B6827" s="63" t="s">
        <v>8627</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6693</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8046</v>
      </c>
    </row>
    <row r="6847" spans="1:2" x14ac:dyDescent="0.25">
      <c r="A6847" s="62">
        <v>41101902</v>
      </c>
      <c r="B6847" s="63" t="s">
        <v>13472</v>
      </c>
    </row>
    <row r="6848" spans="1:2" x14ac:dyDescent="0.25">
      <c r="A6848" s="62">
        <v>41101903</v>
      </c>
      <c r="B6848" s="63" t="s">
        <v>9829</v>
      </c>
    </row>
    <row r="6849" spans="1:2" x14ac:dyDescent="0.25">
      <c r="A6849" s="62">
        <v>41102401</v>
      </c>
      <c r="B6849" s="63" t="s">
        <v>16601</v>
      </c>
    </row>
    <row r="6850" spans="1:2" x14ac:dyDescent="0.25">
      <c r="A6850" s="62">
        <v>41102402</v>
      </c>
      <c r="B6850" s="63" t="s">
        <v>18601</v>
      </c>
    </row>
    <row r="6851" spans="1:2" x14ac:dyDescent="0.25">
      <c r="A6851" s="62">
        <v>41102403</v>
      </c>
      <c r="B6851" s="63" t="s">
        <v>14500</v>
      </c>
    </row>
    <row r="6852" spans="1:2" x14ac:dyDescent="0.25">
      <c r="A6852" s="62">
        <v>41102404</v>
      </c>
      <c r="B6852" s="63" t="s">
        <v>9378</v>
      </c>
    </row>
    <row r="6853" spans="1:2" x14ac:dyDescent="0.25">
      <c r="A6853" s="62">
        <v>41102405</v>
      </c>
      <c r="B6853" s="63" t="s">
        <v>13268</v>
      </c>
    </row>
    <row r="6854" spans="1:2" x14ac:dyDescent="0.25">
      <c r="A6854" s="62">
        <v>41102406</v>
      </c>
      <c r="B6854" s="63" t="s">
        <v>5955</v>
      </c>
    </row>
    <row r="6855" spans="1:2" x14ac:dyDescent="0.25">
      <c r="A6855" s="62">
        <v>41102407</v>
      </c>
      <c r="B6855" s="63" t="s">
        <v>16788</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11196</v>
      </c>
    </row>
    <row r="6865" spans="1:2" x14ac:dyDescent="0.25">
      <c r="A6865" s="62">
        <v>41102502</v>
      </c>
      <c r="B6865" s="63" t="s">
        <v>17296</v>
      </c>
    </row>
    <row r="6866" spans="1:2" x14ac:dyDescent="0.25">
      <c r="A6866" s="62">
        <v>41102503</v>
      </c>
      <c r="B6866" s="63" t="s">
        <v>16753</v>
      </c>
    </row>
    <row r="6867" spans="1:2" x14ac:dyDescent="0.25">
      <c r="A6867" s="62">
        <v>41102504</v>
      </c>
      <c r="B6867" s="63" t="s">
        <v>14692</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8893</v>
      </c>
    </row>
    <row r="6876" spans="1:2" x14ac:dyDescent="0.25">
      <c r="A6876" s="62">
        <v>41102513</v>
      </c>
      <c r="B6876" s="63" t="s">
        <v>8759</v>
      </c>
    </row>
    <row r="6877" spans="1:2" x14ac:dyDescent="0.25">
      <c r="A6877" s="62">
        <v>41102601</v>
      </c>
      <c r="B6877" s="63" t="s">
        <v>15061</v>
      </c>
    </row>
    <row r="6878" spans="1:2" x14ac:dyDescent="0.25">
      <c r="A6878" s="62">
        <v>41102602</v>
      </c>
      <c r="B6878" s="63" t="s">
        <v>12221</v>
      </c>
    </row>
    <row r="6879" spans="1:2" x14ac:dyDescent="0.25">
      <c r="A6879" s="62">
        <v>41102603</v>
      </c>
      <c r="B6879" s="63" t="s">
        <v>5367</v>
      </c>
    </row>
    <row r="6880" spans="1:2" x14ac:dyDescent="0.25">
      <c r="A6880" s="62">
        <v>41102604</v>
      </c>
      <c r="B6880" s="63" t="s">
        <v>16234</v>
      </c>
    </row>
    <row r="6881" spans="1:2" x14ac:dyDescent="0.25">
      <c r="A6881" s="62">
        <v>41102605</v>
      </c>
      <c r="B6881" s="63" t="s">
        <v>8139</v>
      </c>
    </row>
    <row r="6882" spans="1:2" x14ac:dyDescent="0.25">
      <c r="A6882" s="62">
        <v>41102606</v>
      </c>
      <c r="B6882" s="63" t="s">
        <v>12987</v>
      </c>
    </row>
    <row r="6883" spans="1:2" x14ac:dyDescent="0.25">
      <c r="A6883" s="62">
        <v>41102607</v>
      </c>
      <c r="B6883" s="63" t="s">
        <v>10059</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7517</v>
      </c>
    </row>
    <row r="6888" spans="1:2" x14ac:dyDescent="0.25">
      <c r="A6888" s="62">
        <v>41102704</v>
      </c>
      <c r="B6888" s="63" t="s">
        <v>14139</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12804</v>
      </c>
    </row>
    <row r="6900" spans="1:2" x14ac:dyDescent="0.25">
      <c r="A6900" s="62">
        <v>41102913</v>
      </c>
      <c r="B6900" s="63" t="s">
        <v>15148</v>
      </c>
    </row>
    <row r="6901" spans="1:2" x14ac:dyDescent="0.25">
      <c r="A6901" s="62">
        <v>41102914</v>
      </c>
      <c r="B6901" s="63" t="s">
        <v>3226</v>
      </c>
    </row>
    <row r="6902" spans="1:2" x14ac:dyDescent="0.25">
      <c r="A6902" s="62">
        <v>41102915</v>
      </c>
      <c r="B6902" s="63" t="s">
        <v>16838</v>
      </c>
    </row>
    <row r="6903" spans="1:2" x14ac:dyDescent="0.25">
      <c r="A6903" s="62">
        <v>41102916</v>
      </c>
      <c r="B6903" s="63" t="s">
        <v>4888</v>
      </c>
    </row>
    <row r="6904" spans="1:2" x14ac:dyDescent="0.25">
      <c r="A6904" s="62">
        <v>41102917</v>
      </c>
      <c r="B6904" s="63" t="s">
        <v>9465</v>
      </c>
    </row>
    <row r="6905" spans="1:2" x14ac:dyDescent="0.25">
      <c r="A6905" s="62">
        <v>41102918</v>
      </c>
      <c r="B6905" s="63" t="s">
        <v>9163</v>
      </c>
    </row>
    <row r="6906" spans="1:2" x14ac:dyDescent="0.25">
      <c r="A6906" s="62">
        <v>41102919</v>
      </c>
      <c r="B6906" s="63" t="s">
        <v>15547</v>
      </c>
    </row>
    <row r="6907" spans="1:2" x14ac:dyDescent="0.25">
      <c r="A6907" s="62">
        <v>41102920</v>
      </c>
      <c r="B6907" s="63" t="s">
        <v>16231</v>
      </c>
    </row>
    <row r="6908" spans="1:2" x14ac:dyDescent="0.25">
      <c r="A6908" s="62">
        <v>41102921</v>
      </c>
      <c r="B6908" s="63" t="s">
        <v>9744</v>
      </c>
    </row>
    <row r="6909" spans="1:2" x14ac:dyDescent="0.25">
      <c r="A6909" s="62">
        <v>41102922</v>
      </c>
      <c r="B6909" s="63" t="s">
        <v>3296</v>
      </c>
    </row>
    <row r="6910" spans="1:2" x14ac:dyDescent="0.25">
      <c r="A6910" s="62">
        <v>41103001</v>
      </c>
      <c r="B6910" s="63" t="s">
        <v>4486</v>
      </c>
    </row>
    <row r="6911" spans="1:2" x14ac:dyDescent="0.25">
      <c r="A6911" s="62">
        <v>41103003</v>
      </c>
      <c r="B6911" s="63" t="s">
        <v>11334</v>
      </c>
    </row>
    <row r="6912" spans="1:2" x14ac:dyDescent="0.25">
      <c r="A6912" s="62">
        <v>41103004</v>
      </c>
      <c r="B6912" s="63" t="s">
        <v>4720</v>
      </c>
    </row>
    <row r="6913" spans="1:2" x14ac:dyDescent="0.25">
      <c r="A6913" s="62">
        <v>41103005</v>
      </c>
      <c r="B6913" s="63" t="s">
        <v>3375</v>
      </c>
    </row>
    <row r="6914" spans="1:2" x14ac:dyDescent="0.25">
      <c r="A6914" s="62">
        <v>41103006</v>
      </c>
      <c r="B6914" s="63" t="s">
        <v>14897</v>
      </c>
    </row>
    <row r="6915" spans="1:2" x14ac:dyDescent="0.25">
      <c r="A6915" s="62">
        <v>41103007</v>
      </c>
      <c r="B6915" s="63" t="s">
        <v>4224</v>
      </c>
    </row>
    <row r="6916" spans="1:2" x14ac:dyDescent="0.25">
      <c r="A6916" s="62">
        <v>41103008</v>
      </c>
      <c r="B6916" s="63" t="s">
        <v>10159</v>
      </c>
    </row>
    <row r="6917" spans="1:2" x14ac:dyDescent="0.25">
      <c r="A6917" s="62">
        <v>41103010</v>
      </c>
      <c r="B6917" s="63" t="s">
        <v>11902</v>
      </c>
    </row>
    <row r="6918" spans="1:2" x14ac:dyDescent="0.25">
      <c r="A6918" s="62">
        <v>41103011</v>
      </c>
      <c r="B6918" s="63" t="s">
        <v>10271</v>
      </c>
    </row>
    <row r="6919" spans="1:2" x14ac:dyDescent="0.25">
      <c r="A6919" s="62">
        <v>41103012</v>
      </c>
      <c r="B6919" s="63" t="s">
        <v>3542</v>
      </c>
    </row>
    <row r="6920" spans="1:2" x14ac:dyDescent="0.25">
      <c r="A6920" s="62">
        <v>41103013</v>
      </c>
      <c r="B6920" s="63" t="s">
        <v>5251</v>
      </c>
    </row>
    <row r="6921" spans="1:2" x14ac:dyDescent="0.25">
      <c r="A6921" s="62">
        <v>41103014</v>
      </c>
      <c r="B6921" s="63" t="s">
        <v>3436</v>
      </c>
    </row>
    <row r="6922" spans="1:2" x14ac:dyDescent="0.25">
      <c r="A6922" s="62">
        <v>41103015</v>
      </c>
      <c r="B6922" s="63" t="s">
        <v>9159</v>
      </c>
    </row>
    <row r="6923" spans="1:2" x14ac:dyDescent="0.25">
      <c r="A6923" s="62">
        <v>41103017</v>
      </c>
      <c r="B6923" s="63" t="s">
        <v>5206</v>
      </c>
    </row>
    <row r="6924" spans="1:2" x14ac:dyDescent="0.25">
      <c r="A6924" s="62">
        <v>41103019</v>
      </c>
      <c r="B6924" s="63" t="s">
        <v>17080</v>
      </c>
    </row>
    <row r="6925" spans="1:2" x14ac:dyDescent="0.25">
      <c r="A6925" s="62">
        <v>41103020</v>
      </c>
      <c r="B6925" s="63" t="s">
        <v>4193</v>
      </c>
    </row>
    <row r="6926" spans="1:2" x14ac:dyDescent="0.25">
      <c r="A6926" s="62">
        <v>41103021</v>
      </c>
      <c r="B6926" s="63" t="s">
        <v>11063</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2575</v>
      </c>
    </row>
    <row r="6939" spans="1:2" x14ac:dyDescent="0.25">
      <c r="A6939" s="62">
        <v>41103210</v>
      </c>
      <c r="B6939" s="63" t="s">
        <v>6331</v>
      </c>
    </row>
    <row r="6940" spans="1:2" x14ac:dyDescent="0.25">
      <c r="A6940" s="62">
        <v>41103301</v>
      </c>
      <c r="B6940" s="63" t="s">
        <v>1566</v>
      </c>
    </row>
    <row r="6941" spans="1:2" x14ac:dyDescent="0.25">
      <c r="A6941" s="62">
        <v>41103302</v>
      </c>
      <c r="B6941" s="63" t="s">
        <v>4301</v>
      </c>
    </row>
    <row r="6942" spans="1:2" x14ac:dyDescent="0.25">
      <c r="A6942" s="62">
        <v>41103303</v>
      </c>
      <c r="B6942" s="63" t="s">
        <v>10310</v>
      </c>
    </row>
    <row r="6943" spans="1:2" x14ac:dyDescent="0.25">
      <c r="A6943" s="62">
        <v>41103305</v>
      </c>
      <c r="B6943" s="63" t="s">
        <v>3986</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8646</v>
      </c>
    </row>
    <row r="6959" spans="1:2" x14ac:dyDescent="0.25">
      <c r="A6959" s="62">
        <v>41103406</v>
      </c>
      <c r="B6959" s="63" t="s">
        <v>16451</v>
      </c>
    </row>
    <row r="6960" spans="1:2" x14ac:dyDescent="0.25">
      <c r="A6960" s="62">
        <v>41103407</v>
      </c>
      <c r="B6960" s="63" t="s">
        <v>3371</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16739</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5901</v>
      </c>
    </row>
    <row r="6971" spans="1:2" x14ac:dyDescent="0.25">
      <c r="A6971" s="62">
        <v>41103504</v>
      </c>
      <c r="B6971" s="63" t="s">
        <v>2997</v>
      </c>
    </row>
    <row r="6972" spans="1:2" x14ac:dyDescent="0.25">
      <c r="A6972" s="62">
        <v>41103506</v>
      </c>
      <c r="B6972" s="63" t="s">
        <v>2118</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2670</v>
      </c>
    </row>
    <row r="6981" spans="1:2" x14ac:dyDescent="0.25">
      <c r="A6981" s="62">
        <v>41103702</v>
      </c>
      <c r="B6981" s="63" t="s">
        <v>11256</v>
      </c>
    </row>
    <row r="6982" spans="1:2" x14ac:dyDescent="0.25">
      <c r="A6982" s="62">
        <v>41103703</v>
      </c>
      <c r="B6982" s="63" t="s">
        <v>4991</v>
      </c>
    </row>
    <row r="6983" spans="1:2" x14ac:dyDescent="0.25">
      <c r="A6983" s="62">
        <v>41103704</v>
      </c>
      <c r="B6983" s="63" t="s">
        <v>15592</v>
      </c>
    </row>
    <row r="6984" spans="1:2" x14ac:dyDescent="0.25">
      <c r="A6984" s="62">
        <v>41103705</v>
      </c>
      <c r="B6984" s="63" t="s">
        <v>16388</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14272</v>
      </c>
    </row>
    <row r="6993" spans="1:2" x14ac:dyDescent="0.25">
      <c r="A6993" s="62">
        <v>41103714</v>
      </c>
      <c r="B6993" s="63" t="s">
        <v>11326</v>
      </c>
    </row>
    <row r="6994" spans="1:2" x14ac:dyDescent="0.25">
      <c r="A6994" s="62">
        <v>41103715</v>
      </c>
      <c r="B6994" s="63" t="s">
        <v>10401</v>
      </c>
    </row>
    <row r="6995" spans="1:2" x14ac:dyDescent="0.25">
      <c r="A6995" s="62">
        <v>41103801</v>
      </c>
      <c r="B6995" s="63" t="s">
        <v>7424</v>
      </c>
    </row>
    <row r="6996" spans="1:2" x14ac:dyDescent="0.25">
      <c r="A6996" s="62">
        <v>41103802</v>
      </c>
      <c r="B6996" s="63" t="s">
        <v>3711</v>
      </c>
    </row>
    <row r="6997" spans="1:2" x14ac:dyDescent="0.25">
      <c r="A6997" s="62">
        <v>41103803</v>
      </c>
      <c r="B6997" s="63" t="s">
        <v>8866</v>
      </c>
    </row>
    <row r="6998" spans="1:2" x14ac:dyDescent="0.25">
      <c r="A6998" s="62">
        <v>41103804</v>
      </c>
      <c r="B6998" s="63" t="s">
        <v>16533</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12793</v>
      </c>
    </row>
    <row r="7003" spans="1:2" x14ac:dyDescent="0.25">
      <c r="A7003" s="62">
        <v>41103809</v>
      </c>
      <c r="B7003" s="63" t="s">
        <v>16122</v>
      </c>
    </row>
    <row r="7004" spans="1:2" x14ac:dyDescent="0.25">
      <c r="A7004" s="62">
        <v>41103810</v>
      </c>
      <c r="B7004" s="63" t="s">
        <v>11250</v>
      </c>
    </row>
    <row r="7005" spans="1:2" x14ac:dyDescent="0.25">
      <c r="A7005" s="62">
        <v>41103811</v>
      </c>
      <c r="B7005" s="63" t="s">
        <v>4423</v>
      </c>
    </row>
    <row r="7006" spans="1:2" x14ac:dyDescent="0.25">
      <c r="A7006" s="62">
        <v>41103812</v>
      </c>
      <c r="B7006" s="63" t="s">
        <v>1331</v>
      </c>
    </row>
    <row r="7007" spans="1:2" x14ac:dyDescent="0.25">
      <c r="A7007" s="62">
        <v>41103813</v>
      </c>
      <c r="B7007" s="63" t="s">
        <v>3420</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3447</v>
      </c>
    </row>
    <row r="7014" spans="1:2" x14ac:dyDescent="0.25">
      <c r="A7014" s="62">
        <v>41103904</v>
      </c>
      <c r="B7014" s="63" t="s">
        <v>16044</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4269</v>
      </c>
    </row>
    <row r="7022" spans="1:2" x14ac:dyDescent="0.25">
      <c r="A7022" s="62">
        <v>41103912</v>
      </c>
      <c r="B7022" s="63" t="s">
        <v>18593</v>
      </c>
    </row>
    <row r="7023" spans="1:2" x14ac:dyDescent="0.25">
      <c r="A7023" s="62">
        <v>41103913</v>
      </c>
      <c r="B7023" s="63" t="s">
        <v>7302</v>
      </c>
    </row>
    <row r="7024" spans="1:2" x14ac:dyDescent="0.25">
      <c r="A7024" s="62">
        <v>41104001</v>
      </c>
      <c r="B7024" s="63" t="s">
        <v>10645</v>
      </c>
    </row>
    <row r="7025" spans="1:2" x14ac:dyDescent="0.25">
      <c r="A7025" s="62">
        <v>41104002</v>
      </c>
      <c r="B7025" s="63" t="s">
        <v>15273</v>
      </c>
    </row>
    <row r="7026" spans="1:2" x14ac:dyDescent="0.25">
      <c r="A7026" s="62">
        <v>41104003</v>
      </c>
      <c r="B7026" s="63" t="s">
        <v>6386</v>
      </c>
    </row>
    <row r="7027" spans="1:2" x14ac:dyDescent="0.25">
      <c r="A7027" s="62">
        <v>41104004</v>
      </c>
      <c r="B7027" s="63" t="s">
        <v>11482</v>
      </c>
    </row>
    <row r="7028" spans="1:2" x14ac:dyDescent="0.25">
      <c r="A7028" s="62">
        <v>41104005</v>
      </c>
      <c r="B7028" s="63" t="s">
        <v>4497</v>
      </c>
    </row>
    <row r="7029" spans="1:2" x14ac:dyDescent="0.25">
      <c r="A7029" s="62">
        <v>41104006</v>
      </c>
      <c r="B7029" s="63" t="s">
        <v>8740</v>
      </c>
    </row>
    <row r="7030" spans="1:2" x14ac:dyDescent="0.25">
      <c r="A7030" s="62">
        <v>41104007</v>
      </c>
      <c r="B7030" s="63" t="s">
        <v>13839</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13572</v>
      </c>
    </row>
    <row r="7039" spans="1:2" x14ac:dyDescent="0.25">
      <c r="A7039" s="62">
        <v>41104016</v>
      </c>
      <c r="B7039" s="63" t="s">
        <v>9446</v>
      </c>
    </row>
    <row r="7040" spans="1:2" x14ac:dyDescent="0.25">
      <c r="A7040" s="62">
        <v>41104017</v>
      </c>
      <c r="B7040" s="63" t="s">
        <v>3481</v>
      </c>
    </row>
    <row r="7041" spans="1:2" x14ac:dyDescent="0.25">
      <c r="A7041" s="62">
        <v>41104018</v>
      </c>
      <c r="B7041" s="63" t="s">
        <v>3900</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14676</v>
      </c>
    </row>
    <row r="7047" spans="1:2" x14ac:dyDescent="0.25">
      <c r="A7047" s="62">
        <v>41104104</v>
      </c>
      <c r="B7047" s="63" t="s">
        <v>16459</v>
      </c>
    </row>
    <row r="7048" spans="1:2" x14ac:dyDescent="0.25">
      <c r="A7048" s="62">
        <v>41104105</v>
      </c>
      <c r="B7048" s="63" t="s">
        <v>4636</v>
      </c>
    </row>
    <row r="7049" spans="1:2" x14ac:dyDescent="0.25">
      <c r="A7049" s="62">
        <v>41104106</v>
      </c>
      <c r="B7049" s="63" t="s">
        <v>15900</v>
      </c>
    </row>
    <row r="7050" spans="1:2" x14ac:dyDescent="0.25">
      <c r="A7050" s="62">
        <v>41104107</v>
      </c>
      <c r="B7050" s="63" t="s">
        <v>11046</v>
      </c>
    </row>
    <row r="7051" spans="1:2" x14ac:dyDescent="0.25">
      <c r="A7051" s="62">
        <v>41104108</v>
      </c>
      <c r="B7051" s="63" t="s">
        <v>9412</v>
      </c>
    </row>
    <row r="7052" spans="1:2" x14ac:dyDescent="0.25">
      <c r="A7052" s="62">
        <v>41104109</v>
      </c>
      <c r="B7052" s="63" t="s">
        <v>4037</v>
      </c>
    </row>
    <row r="7053" spans="1:2" x14ac:dyDescent="0.25">
      <c r="A7053" s="62">
        <v>41104110</v>
      </c>
      <c r="B7053" s="63" t="s">
        <v>17274</v>
      </c>
    </row>
    <row r="7054" spans="1:2" x14ac:dyDescent="0.25">
      <c r="A7054" s="62">
        <v>41104111</v>
      </c>
      <c r="B7054" s="63" t="s">
        <v>1242</v>
      </c>
    </row>
    <row r="7055" spans="1:2" x14ac:dyDescent="0.25">
      <c r="A7055" s="62">
        <v>41104112</v>
      </c>
      <c r="B7055" s="63" t="s">
        <v>4818</v>
      </c>
    </row>
    <row r="7056" spans="1:2" x14ac:dyDescent="0.25">
      <c r="A7056" s="62">
        <v>41104114</v>
      </c>
      <c r="B7056" s="63" t="s">
        <v>10272</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4134</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7656</v>
      </c>
    </row>
    <row r="7099" spans="1:2" x14ac:dyDescent="0.25">
      <c r="A7099" s="62">
        <v>41104413</v>
      </c>
      <c r="B7099" s="63" t="s">
        <v>4254</v>
      </c>
    </row>
    <row r="7100" spans="1:2" x14ac:dyDescent="0.25">
      <c r="A7100" s="62">
        <v>41104414</v>
      </c>
      <c r="B7100" s="63" t="s">
        <v>5368</v>
      </c>
    </row>
    <row r="7101" spans="1:2" x14ac:dyDescent="0.25">
      <c r="A7101" s="62">
        <v>41104415</v>
      </c>
      <c r="B7101" s="63" t="s">
        <v>14195</v>
      </c>
    </row>
    <row r="7102" spans="1:2" x14ac:dyDescent="0.25">
      <c r="A7102" s="62">
        <v>41104416</v>
      </c>
      <c r="B7102" s="63" t="s">
        <v>4126</v>
      </c>
    </row>
    <row r="7103" spans="1:2" x14ac:dyDescent="0.25">
      <c r="A7103" s="62">
        <v>41104417</v>
      </c>
      <c r="B7103" s="63" t="s">
        <v>8954</v>
      </c>
    </row>
    <row r="7104" spans="1:2" x14ac:dyDescent="0.25">
      <c r="A7104" s="62">
        <v>41104418</v>
      </c>
      <c r="B7104" s="63" t="s">
        <v>6683</v>
      </c>
    </row>
    <row r="7105" spans="1:2" x14ac:dyDescent="0.25">
      <c r="A7105" s="62">
        <v>41104419</v>
      </c>
      <c r="B7105" s="63" t="s">
        <v>16425</v>
      </c>
    </row>
    <row r="7106" spans="1:2" x14ac:dyDescent="0.25">
      <c r="A7106" s="62">
        <v>41104420</v>
      </c>
      <c r="B7106" s="63" t="s">
        <v>13201</v>
      </c>
    </row>
    <row r="7107" spans="1:2" x14ac:dyDescent="0.25">
      <c r="A7107" s="62">
        <v>41104421</v>
      </c>
      <c r="B7107" s="63" t="s">
        <v>10877</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11474</v>
      </c>
    </row>
    <row r="7115" spans="1:2" x14ac:dyDescent="0.25">
      <c r="A7115" s="62">
        <v>41104505</v>
      </c>
      <c r="B7115" s="63" t="s">
        <v>11192</v>
      </c>
    </row>
    <row r="7116" spans="1:2" x14ac:dyDescent="0.25">
      <c r="A7116" s="62">
        <v>41104506</v>
      </c>
      <c r="B7116" s="63" t="s">
        <v>5663</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16433</v>
      </c>
    </row>
    <row r="7132" spans="1:2" x14ac:dyDescent="0.25">
      <c r="A7132" s="62">
        <v>41104610</v>
      </c>
      <c r="B7132" s="63" t="s">
        <v>17043</v>
      </c>
    </row>
    <row r="7133" spans="1:2" x14ac:dyDescent="0.25">
      <c r="A7133" s="62">
        <v>41104611</v>
      </c>
      <c r="B7133" s="63" t="s">
        <v>3019</v>
      </c>
    </row>
    <row r="7134" spans="1:2" x14ac:dyDescent="0.25">
      <c r="A7134" s="62">
        <v>41104612</v>
      </c>
      <c r="B7134" s="63" t="s">
        <v>9945</v>
      </c>
    </row>
    <row r="7135" spans="1:2" x14ac:dyDescent="0.25">
      <c r="A7135" s="62">
        <v>41104701</v>
      </c>
      <c r="B7135" s="63" t="s">
        <v>13203</v>
      </c>
    </row>
    <row r="7136" spans="1:2" x14ac:dyDescent="0.25">
      <c r="A7136" s="62">
        <v>41104702</v>
      </c>
      <c r="B7136" s="63" t="s">
        <v>10078</v>
      </c>
    </row>
    <row r="7137" spans="1:2" x14ac:dyDescent="0.25">
      <c r="A7137" s="62">
        <v>41104703</v>
      </c>
      <c r="B7137" s="63" t="s">
        <v>13866</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14894</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18326</v>
      </c>
    </row>
    <row r="7152" spans="1:2" x14ac:dyDescent="0.25">
      <c r="A7152" s="62">
        <v>41104814</v>
      </c>
      <c r="B7152" s="63" t="s">
        <v>3867</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17633</v>
      </c>
    </row>
    <row r="7158" spans="1:2" x14ac:dyDescent="0.25">
      <c r="A7158" s="62">
        <v>41104903</v>
      </c>
      <c r="B7158" s="63" t="s">
        <v>2295</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4637</v>
      </c>
    </row>
    <row r="7163" spans="1:2" x14ac:dyDescent="0.25">
      <c r="A7163" s="62">
        <v>41104908</v>
      </c>
      <c r="B7163" s="63" t="s">
        <v>3043</v>
      </c>
    </row>
    <row r="7164" spans="1:2" x14ac:dyDescent="0.25">
      <c r="A7164" s="62">
        <v>41104909</v>
      </c>
      <c r="B7164" s="63" t="s">
        <v>7193</v>
      </c>
    </row>
    <row r="7165" spans="1:2" x14ac:dyDescent="0.25">
      <c r="A7165" s="62">
        <v>41104910</v>
      </c>
      <c r="B7165" s="63" t="s">
        <v>16204</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2967</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7217</v>
      </c>
    </row>
    <row r="7187" spans="1:2" x14ac:dyDescent="0.25">
      <c r="A7187" s="62">
        <v>41105003</v>
      </c>
      <c r="B7187" s="63" t="s">
        <v>15244</v>
      </c>
    </row>
    <row r="7188" spans="1:2" x14ac:dyDescent="0.25">
      <c r="A7188" s="62">
        <v>41105101</v>
      </c>
      <c r="B7188" s="63" t="s">
        <v>11541</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3084</v>
      </c>
    </row>
    <row r="7197" spans="1:2" x14ac:dyDescent="0.25">
      <c r="A7197" s="62">
        <v>41105201</v>
      </c>
      <c r="B7197" s="63" t="s">
        <v>18687</v>
      </c>
    </row>
    <row r="7198" spans="1:2" x14ac:dyDescent="0.25">
      <c r="A7198" s="62">
        <v>41105202</v>
      </c>
      <c r="B7198" s="63" t="s">
        <v>9948</v>
      </c>
    </row>
    <row r="7199" spans="1:2" x14ac:dyDescent="0.25">
      <c r="A7199" s="62">
        <v>41105203</v>
      </c>
      <c r="B7199" s="63" t="s">
        <v>3118</v>
      </c>
    </row>
    <row r="7200" spans="1:2" x14ac:dyDescent="0.25">
      <c r="A7200" s="62">
        <v>41105204</v>
      </c>
      <c r="B7200" s="63" t="s">
        <v>17518</v>
      </c>
    </row>
    <row r="7201" spans="1:2" x14ac:dyDescent="0.25">
      <c r="A7201" s="62">
        <v>41105205</v>
      </c>
      <c r="B7201" s="63" t="s">
        <v>4923</v>
      </c>
    </row>
    <row r="7202" spans="1:2" x14ac:dyDescent="0.25">
      <c r="A7202" s="62">
        <v>41105301</v>
      </c>
      <c r="B7202" s="63" t="s">
        <v>11143</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14811</v>
      </c>
    </row>
    <row r="7211" spans="1:2" x14ac:dyDescent="0.25">
      <c r="A7211" s="62">
        <v>41105311</v>
      </c>
      <c r="B7211" s="63" t="s">
        <v>12944</v>
      </c>
    </row>
    <row r="7212" spans="1:2" x14ac:dyDescent="0.25">
      <c r="A7212" s="62">
        <v>41105312</v>
      </c>
      <c r="B7212" s="63" t="s">
        <v>5160</v>
      </c>
    </row>
    <row r="7213" spans="1:2" x14ac:dyDescent="0.25">
      <c r="A7213" s="62">
        <v>41105313</v>
      </c>
      <c r="B7213" s="63" t="s">
        <v>3222</v>
      </c>
    </row>
    <row r="7214" spans="1:2" x14ac:dyDescent="0.25">
      <c r="A7214" s="62">
        <v>41105314</v>
      </c>
      <c r="B7214" s="63" t="s">
        <v>13913</v>
      </c>
    </row>
    <row r="7215" spans="1:2" x14ac:dyDescent="0.25">
      <c r="A7215" s="62">
        <v>41105315</v>
      </c>
      <c r="B7215" s="63" t="s">
        <v>8070</v>
      </c>
    </row>
    <row r="7216" spans="1:2" x14ac:dyDescent="0.25">
      <c r="A7216" s="62">
        <v>41105316</v>
      </c>
      <c r="B7216" s="63" t="s">
        <v>15920</v>
      </c>
    </row>
    <row r="7217" spans="1:2" x14ac:dyDescent="0.25">
      <c r="A7217" s="62">
        <v>41105317</v>
      </c>
      <c r="B7217" s="63" t="s">
        <v>5275</v>
      </c>
    </row>
    <row r="7218" spans="1:2" x14ac:dyDescent="0.25">
      <c r="A7218" s="62">
        <v>41105318</v>
      </c>
      <c r="B7218" s="63" t="s">
        <v>16419</v>
      </c>
    </row>
    <row r="7219" spans="1:2" x14ac:dyDescent="0.25">
      <c r="A7219" s="62">
        <v>41105319</v>
      </c>
      <c r="B7219" s="63" t="s">
        <v>16456</v>
      </c>
    </row>
    <row r="7220" spans="1:2" x14ac:dyDescent="0.25">
      <c r="A7220" s="62">
        <v>41105320</v>
      </c>
      <c r="B7220" s="63" t="s">
        <v>7993</v>
      </c>
    </row>
    <row r="7221" spans="1:2" x14ac:dyDescent="0.25">
      <c r="A7221" s="62">
        <v>41105321</v>
      </c>
      <c r="B7221" s="63" t="s">
        <v>2379</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4416</v>
      </c>
    </row>
    <row r="7228" spans="1:2" x14ac:dyDescent="0.25">
      <c r="A7228" s="62">
        <v>41105328</v>
      </c>
      <c r="B7228" s="63" t="s">
        <v>12181</v>
      </c>
    </row>
    <row r="7229" spans="1:2" x14ac:dyDescent="0.25">
      <c r="A7229" s="62">
        <v>41105329</v>
      </c>
      <c r="B7229" s="63" t="s">
        <v>2331</v>
      </c>
    </row>
    <row r="7230" spans="1:2" x14ac:dyDescent="0.25">
      <c r="A7230" s="62">
        <v>41105330</v>
      </c>
      <c r="B7230" s="63" t="s">
        <v>8911</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5541</v>
      </c>
    </row>
    <row r="7242" spans="1:2" x14ac:dyDescent="0.25">
      <c r="A7242" s="62">
        <v>41105503</v>
      </c>
      <c r="B7242" s="63" t="s">
        <v>10026</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11405</v>
      </c>
    </row>
    <row r="7253" spans="1:2" x14ac:dyDescent="0.25">
      <c r="A7253" s="62">
        <v>41105514</v>
      </c>
      <c r="B7253" s="63" t="s">
        <v>5800</v>
      </c>
    </row>
    <row r="7254" spans="1:2" x14ac:dyDescent="0.25">
      <c r="A7254" s="62">
        <v>41105515</v>
      </c>
      <c r="B7254" s="63" t="s">
        <v>7957</v>
      </c>
    </row>
    <row r="7255" spans="1:2" x14ac:dyDescent="0.25">
      <c r="A7255" s="62">
        <v>41105516</v>
      </c>
      <c r="B7255" s="63" t="s">
        <v>9666</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4835</v>
      </c>
    </row>
    <row r="7260" spans="1:2" x14ac:dyDescent="0.25">
      <c r="A7260" s="62">
        <v>41105601</v>
      </c>
      <c r="B7260" s="63" t="s">
        <v>16825</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3635</v>
      </c>
    </row>
    <row r="7270" spans="1:2" x14ac:dyDescent="0.25">
      <c r="A7270" s="62">
        <v>41105905</v>
      </c>
      <c r="B7270" s="63" t="s">
        <v>14840</v>
      </c>
    </row>
    <row r="7271" spans="1:2" x14ac:dyDescent="0.25">
      <c r="A7271" s="62">
        <v>41105906</v>
      </c>
      <c r="B7271" s="63" t="s">
        <v>9455</v>
      </c>
    </row>
    <row r="7272" spans="1:2" x14ac:dyDescent="0.25">
      <c r="A7272" s="62">
        <v>41105907</v>
      </c>
      <c r="B7272" s="63" t="s">
        <v>15359</v>
      </c>
    </row>
    <row r="7273" spans="1:2" x14ac:dyDescent="0.25">
      <c r="A7273" s="62">
        <v>41105908</v>
      </c>
      <c r="B7273" s="63" t="s">
        <v>952</v>
      </c>
    </row>
    <row r="7274" spans="1:2" x14ac:dyDescent="0.25">
      <c r="A7274" s="62">
        <v>41106001</v>
      </c>
      <c r="B7274" s="63" t="s">
        <v>4534</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3951</v>
      </c>
    </row>
    <row r="7280" spans="1:2" x14ac:dyDescent="0.25">
      <c r="A7280" s="62">
        <v>41106101</v>
      </c>
      <c r="B7280" s="63" t="s">
        <v>15529</v>
      </c>
    </row>
    <row r="7281" spans="1:2" x14ac:dyDescent="0.25">
      <c r="A7281" s="62">
        <v>41106102</v>
      </c>
      <c r="B7281" s="63" t="s">
        <v>9308</v>
      </c>
    </row>
    <row r="7282" spans="1:2" x14ac:dyDescent="0.25">
      <c r="A7282" s="62">
        <v>41106103</v>
      </c>
      <c r="B7282" s="63" t="s">
        <v>14300</v>
      </c>
    </row>
    <row r="7283" spans="1:2" x14ac:dyDescent="0.25">
      <c r="A7283" s="62">
        <v>41106104</v>
      </c>
      <c r="B7283" s="63" t="s">
        <v>16520</v>
      </c>
    </row>
    <row r="7284" spans="1:2" x14ac:dyDescent="0.25">
      <c r="A7284" s="62">
        <v>41106201</v>
      </c>
      <c r="B7284" s="63" t="s">
        <v>8896</v>
      </c>
    </row>
    <row r="7285" spans="1:2" x14ac:dyDescent="0.25">
      <c r="A7285" s="62">
        <v>41106202</v>
      </c>
      <c r="B7285" s="63" t="s">
        <v>11856</v>
      </c>
    </row>
    <row r="7286" spans="1:2" x14ac:dyDescent="0.25">
      <c r="A7286" s="62">
        <v>41106203</v>
      </c>
      <c r="B7286" s="63" t="s">
        <v>6807</v>
      </c>
    </row>
    <row r="7287" spans="1:2" x14ac:dyDescent="0.25">
      <c r="A7287" s="62">
        <v>41106204</v>
      </c>
      <c r="B7287" s="63" t="s">
        <v>11297</v>
      </c>
    </row>
    <row r="7288" spans="1:2" x14ac:dyDescent="0.25">
      <c r="A7288" s="62">
        <v>41106205</v>
      </c>
      <c r="B7288" s="63" t="s">
        <v>10254</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18180</v>
      </c>
    </row>
    <row r="7294" spans="1:2" x14ac:dyDescent="0.25">
      <c r="A7294" s="62">
        <v>41106211</v>
      </c>
      <c r="B7294" s="63" t="s">
        <v>4310</v>
      </c>
    </row>
    <row r="7295" spans="1:2" x14ac:dyDescent="0.25">
      <c r="A7295" s="62">
        <v>41106212</v>
      </c>
      <c r="B7295" s="63" t="s">
        <v>4800</v>
      </c>
    </row>
    <row r="7296" spans="1:2" x14ac:dyDescent="0.25">
      <c r="A7296" s="62">
        <v>41106213</v>
      </c>
      <c r="B7296" s="63" t="s">
        <v>16410</v>
      </c>
    </row>
    <row r="7297" spans="1:2" x14ac:dyDescent="0.25">
      <c r="A7297" s="62">
        <v>41106214</v>
      </c>
      <c r="B7297" s="63" t="s">
        <v>4007</v>
      </c>
    </row>
    <row r="7298" spans="1:2" x14ac:dyDescent="0.25">
      <c r="A7298" s="62">
        <v>41106215</v>
      </c>
      <c r="B7298" s="63" t="s">
        <v>4956</v>
      </c>
    </row>
    <row r="7299" spans="1:2" x14ac:dyDescent="0.25">
      <c r="A7299" s="62">
        <v>41106216</v>
      </c>
      <c r="B7299" s="63" t="s">
        <v>2850</v>
      </c>
    </row>
    <row r="7300" spans="1:2" x14ac:dyDescent="0.25">
      <c r="A7300" s="62">
        <v>41106217</v>
      </c>
      <c r="B7300" s="63" t="s">
        <v>11544</v>
      </c>
    </row>
    <row r="7301" spans="1:2" x14ac:dyDescent="0.25">
      <c r="A7301" s="62">
        <v>41106218</v>
      </c>
      <c r="B7301" s="63" t="s">
        <v>2929</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4001</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10969</v>
      </c>
    </row>
    <row r="7315" spans="1:2" x14ac:dyDescent="0.25">
      <c r="A7315" s="62">
        <v>41106309</v>
      </c>
      <c r="B7315" s="63" t="s">
        <v>2279</v>
      </c>
    </row>
    <row r="7316" spans="1:2" x14ac:dyDescent="0.25">
      <c r="A7316" s="62">
        <v>41106310</v>
      </c>
      <c r="B7316" s="63" t="s">
        <v>2595</v>
      </c>
    </row>
    <row r="7317" spans="1:2" x14ac:dyDescent="0.25">
      <c r="A7317" s="62">
        <v>41106311</v>
      </c>
      <c r="B7317" s="63" t="s">
        <v>14071</v>
      </c>
    </row>
    <row r="7318" spans="1:2" x14ac:dyDescent="0.25">
      <c r="A7318" s="62">
        <v>41106312</v>
      </c>
      <c r="B7318" s="63" t="s">
        <v>4070</v>
      </c>
    </row>
    <row r="7319" spans="1:2" x14ac:dyDescent="0.25">
      <c r="A7319" s="62">
        <v>41106313</v>
      </c>
      <c r="B7319" s="63" t="s">
        <v>12906</v>
      </c>
    </row>
    <row r="7320" spans="1:2" x14ac:dyDescent="0.25">
      <c r="A7320" s="62">
        <v>41106314</v>
      </c>
      <c r="B7320" s="63" t="s">
        <v>16648</v>
      </c>
    </row>
    <row r="7321" spans="1:2" x14ac:dyDescent="0.25">
      <c r="A7321" s="62">
        <v>41106401</v>
      </c>
      <c r="B7321" s="63" t="s">
        <v>2944</v>
      </c>
    </row>
    <row r="7322" spans="1:2" x14ac:dyDescent="0.25">
      <c r="A7322" s="62">
        <v>41106402</v>
      </c>
      <c r="B7322" s="63" t="s">
        <v>5659</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9191</v>
      </c>
    </row>
    <row r="7330" spans="1:2" x14ac:dyDescent="0.25">
      <c r="A7330" s="62">
        <v>41106507</v>
      </c>
      <c r="B7330" s="63" t="s">
        <v>16854</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18555</v>
      </c>
    </row>
    <row r="7339" spans="1:2" x14ac:dyDescent="0.25">
      <c r="A7339" s="62">
        <v>41106601</v>
      </c>
      <c r="B7339" s="63" t="s">
        <v>9008</v>
      </c>
    </row>
    <row r="7340" spans="1:2" x14ac:dyDescent="0.25">
      <c r="A7340" s="62">
        <v>41106602</v>
      </c>
      <c r="B7340" s="63" t="s">
        <v>8700</v>
      </c>
    </row>
    <row r="7341" spans="1:2" x14ac:dyDescent="0.25">
      <c r="A7341" s="62">
        <v>41106603</v>
      </c>
      <c r="B7341" s="63" t="s">
        <v>11023</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2440</v>
      </c>
    </row>
    <row r="7349" spans="1:2" x14ac:dyDescent="0.25">
      <c r="A7349" s="62">
        <v>41106611</v>
      </c>
      <c r="B7349" s="63" t="s">
        <v>17395</v>
      </c>
    </row>
    <row r="7350" spans="1:2" x14ac:dyDescent="0.25">
      <c r="A7350" s="62">
        <v>41106612</v>
      </c>
      <c r="B7350" s="63" t="s">
        <v>16695</v>
      </c>
    </row>
    <row r="7351" spans="1:2" x14ac:dyDescent="0.25">
      <c r="A7351" s="62">
        <v>41106613</v>
      </c>
      <c r="B7351" s="63" t="s">
        <v>5339</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5044</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2618</v>
      </c>
    </row>
    <row r="7370" spans="1:2" x14ac:dyDescent="0.25">
      <c r="A7370" s="62">
        <v>41111510</v>
      </c>
      <c r="B7370" s="63" t="s">
        <v>8430</v>
      </c>
    </row>
    <row r="7371" spans="1:2" x14ac:dyDescent="0.25">
      <c r="A7371" s="62">
        <v>41111511</v>
      </c>
      <c r="B7371" s="63" t="s">
        <v>5056</v>
      </c>
    </row>
    <row r="7372" spans="1:2" x14ac:dyDescent="0.25">
      <c r="A7372" s="62">
        <v>41111512</v>
      </c>
      <c r="B7372" s="63" t="s">
        <v>17608</v>
      </c>
    </row>
    <row r="7373" spans="1:2" x14ac:dyDescent="0.25">
      <c r="A7373" s="62">
        <v>41111513</v>
      </c>
      <c r="B7373" s="63" t="s">
        <v>15383</v>
      </c>
    </row>
    <row r="7374" spans="1:2" x14ac:dyDescent="0.25">
      <c r="A7374" s="62">
        <v>41111515</v>
      </c>
      <c r="B7374" s="63" t="s">
        <v>7351</v>
      </c>
    </row>
    <row r="7375" spans="1:2" x14ac:dyDescent="0.25">
      <c r="A7375" s="62">
        <v>41111516</v>
      </c>
      <c r="B7375" s="63" t="s">
        <v>17744</v>
      </c>
    </row>
    <row r="7376" spans="1:2" x14ac:dyDescent="0.25">
      <c r="A7376" s="62">
        <v>41111517</v>
      </c>
      <c r="B7376" s="63" t="s">
        <v>2998</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16212</v>
      </c>
    </row>
    <row r="7381" spans="1:2" x14ac:dyDescent="0.25">
      <c r="A7381" s="62">
        <v>41111605</v>
      </c>
      <c r="B7381" s="63" t="s">
        <v>8713</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4356</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13620</v>
      </c>
    </row>
    <row r="7391" spans="1:2" x14ac:dyDescent="0.25">
      <c r="A7391" s="62">
        <v>41111620</v>
      </c>
      <c r="B7391" s="63" t="s">
        <v>10868</v>
      </c>
    </row>
    <row r="7392" spans="1:2" x14ac:dyDescent="0.25">
      <c r="A7392" s="62">
        <v>41111621</v>
      </c>
      <c r="B7392" s="63" t="s">
        <v>18254</v>
      </c>
    </row>
    <row r="7393" spans="1:2" x14ac:dyDescent="0.25">
      <c r="A7393" s="62">
        <v>41111622</v>
      </c>
      <c r="B7393" s="63" t="s">
        <v>3324</v>
      </c>
    </row>
    <row r="7394" spans="1:2" x14ac:dyDescent="0.25">
      <c r="A7394" s="62">
        <v>41111623</v>
      </c>
      <c r="B7394" s="63" t="s">
        <v>16370</v>
      </c>
    </row>
    <row r="7395" spans="1:2" x14ac:dyDescent="0.25">
      <c r="A7395" s="62">
        <v>41111701</v>
      </c>
      <c r="B7395" s="63" t="s">
        <v>13335</v>
      </c>
    </row>
    <row r="7396" spans="1:2" x14ac:dyDescent="0.25">
      <c r="A7396" s="62">
        <v>41111702</v>
      </c>
      <c r="B7396" s="63" t="s">
        <v>8559</v>
      </c>
    </row>
    <row r="7397" spans="1:2" x14ac:dyDescent="0.25">
      <c r="A7397" s="62">
        <v>41111703</v>
      </c>
      <c r="B7397" s="63" t="s">
        <v>10498</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4622</v>
      </c>
    </row>
    <row r="7409" spans="1:2" x14ac:dyDescent="0.25">
      <c r="A7409" s="62">
        <v>41111715</v>
      </c>
      <c r="B7409" s="63" t="s">
        <v>17121</v>
      </c>
    </row>
    <row r="7410" spans="1:2" x14ac:dyDescent="0.25">
      <c r="A7410" s="62">
        <v>41111716</v>
      </c>
      <c r="B7410" s="63" t="s">
        <v>2735</v>
      </c>
    </row>
    <row r="7411" spans="1:2" x14ac:dyDescent="0.25">
      <c r="A7411" s="62">
        <v>41111717</v>
      </c>
      <c r="B7411" s="63" t="s">
        <v>16638</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10444</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4776</v>
      </c>
    </row>
    <row r="7422" spans="1:2" x14ac:dyDescent="0.25">
      <c r="A7422" s="62">
        <v>41111728</v>
      </c>
      <c r="B7422" s="63" t="s">
        <v>5141</v>
      </c>
    </row>
    <row r="7423" spans="1:2" x14ac:dyDescent="0.25">
      <c r="A7423" s="62">
        <v>41111729</v>
      </c>
      <c r="B7423" s="63" t="s">
        <v>17967</v>
      </c>
    </row>
    <row r="7424" spans="1:2" x14ac:dyDescent="0.25">
      <c r="A7424" s="62">
        <v>41111730</v>
      </c>
      <c r="B7424" s="63" t="s">
        <v>3302</v>
      </c>
    </row>
    <row r="7425" spans="1:2" x14ac:dyDescent="0.25">
      <c r="A7425" s="62">
        <v>41111731</v>
      </c>
      <c r="B7425" s="63" t="s">
        <v>13354</v>
      </c>
    </row>
    <row r="7426" spans="1:2" x14ac:dyDescent="0.25">
      <c r="A7426" s="62">
        <v>41111733</v>
      </c>
      <c r="B7426" s="63" t="s">
        <v>13167</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14404</v>
      </c>
    </row>
    <row r="7442" spans="1:2" x14ac:dyDescent="0.25">
      <c r="A7442" s="62">
        <v>41111901</v>
      </c>
      <c r="B7442" s="63" t="s">
        <v>4642</v>
      </c>
    </row>
    <row r="7443" spans="1:2" x14ac:dyDescent="0.25">
      <c r="A7443" s="62">
        <v>41111902</v>
      </c>
      <c r="B7443" s="63" t="s">
        <v>7553</v>
      </c>
    </row>
    <row r="7444" spans="1:2" x14ac:dyDescent="0.25">
      <c r="A7444" s="62">
        <v>41111903</v>
      </c>
      <c r="B7444" s="63" t="s">
        <v>4353</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6357</v>
      </c>
    </row>
    <row r="7449" spans="1:2" x14ac:dyDescent="0.25">
      <c r="A7449" s="62">
        <v>41111908</v>
      </c>
      <c r="B7449" s="63" t="s">
        <v>2227</v>
      </c>
    </row>
    <row r="7450" spans="1:2" x14ac:dyDescent="0.25">
      <c r="A7450" s="62">
        <v>41111909</v>
      </c>
      <c r="B7450" s="63" t="s">
        <v>14287</v>
      </c>
    </row>
    <row r="7451" spans="1:2" x14ac:dyDescent="0.25">
      <c r="A7451" s="62">
        <v>41111910</v>
      </c>
      <c r="B7451" s="63" t="s">
        <v>8203</v>
      </c>
    </row>
    <row r="7452" spans="1:2" x14ac:dyDescent="0.25">
      <c r="A7452" s="62">
        <v>41111911</v>
      </c>
      <c r="B7452" s="63" t="s">
        <v>14570</v>
      </c>
    </row>
    <row r="7453" spans="1:2" x14ac:dyDescent="0.25">
      <c r="A7453" s="62">
        <v>41111912</v>
      </c>
      <c r="B7453" s="63" t="s">
        <v>2719</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16416</v>
      </c>
    </row>
    <row r="7460" spans="1:2" x14ac:dyDescent="0.25">
      <c r="A7460" s="62">
        <v>41111919</v>
      </c>
      <c r="B7460" s="63" t="s">
        <v>7089</v>
      </c>
    </row>
    <row r="7461" spans="1:2" x14ac:dyDescent="0.25">
      <c r="A7461" s="62">
        <v>41111920</v>
      </c>
      <c r="B7461" s="63" t="s">
        <v>14887</v>
      </c>
    </row>
    <row r="7462" spans="1:2" x14ac:dyDescent="0.25">
      <c r="A7462" s="62">
        <v>41111921</v>
      </c>
      <c r="B7462" s="63" t="s">
        <v>5946</v>
      </c>
    </row>
    <row r="7463" spans="1:2" x14ac:dyDescent="0.25">
      <c r="A7463" s="62">
        <v>41111922</v>
      </c>
      <c r="B7463" s="63" t="s">
        <v>17647</v>
      </c>
    </row>
    <row r="7464" spans="1:2" x14ac:dyDescent="0.25">
      <c r="A7464" s="62">
        <v>41111923</v>
      </c>
      <c r="B7464" s="63" t="s">
        <v>10524</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3863</v>
      </c>
    </row>
    <row r="7469" spans="1:2" x14ac:dyDescent="0.25">
      <c r="A7469" s="62">
        <v>41111929</v>
      </c>
      <c r="B7469" s="63" t="s">
        <v>9952</v>
      </c>
    </row>
    <row r="7470" spans="1:2" x14ac:dyDescent="0.25">
      <c r="A7470" s="62">
        <v>41111930</v>
      </c>
      <c r="B7470" s="63" t="s">
        <v>7975</v>
      </c>
    </row>
    <row r="7471" spans="1:2" x14ac:dyDescent="0.25">
      <c r="A7471" s="62">
        <v>41111931</v>
      </c>
      <c r="B7471" s="63" t="s">
        <v>15680</v>
      </c>
    </row>
    <row r="7472" spans="1:2" x14ac:dyDescent="0.25">
      <c r="A7472" s="62">
        <v>41111932</v>
      </c>
      <c r="B7472" s="63" t="s">
        <v>3970</v>
      </c>
    </row>
    <row r="7473" spans="1:2" x14ac:dyDescent="0.25">
      <c r="A7473" s="62">
        <v>41111933</v>
      </c>
      <c r="B7473" s="63" t="s">
        <v>7686</v>
      </c>
    </row>
    <row r="7474" spans="1:2" x14ac:dyDescent="0.25">
      <c r="A7474" s="62">
        <v>41111934</v>
      </c>
      <c r="B7474" s="63" t="s">
        <v>7076</v>
      </c>
    </row>
    <row r="7475" spans="1:2" x14ac:dyDescent="0.25">
      <c r="A7475" s="62">
        <v>41111935</v>
      </c>
      <c r="B7475" s="63" t="s">
        <v>4339</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3204</v>
      </c>
    </row>
    <row r="7482" spans="1:2" x14ac:dyDescent="0.25">
      <c r="A7482" s="62">
        <v>41111942</v>
      </c>
      <c r="B7482" s="63" t="s">
        <v>3751</v>
      </c>
    </row>
    <row r="7483" spans="1:2" x14ac:dyDescent="0.25">
      <c r="A7483" s="62">
        <v>41111943</v>
      </c>
      <c r="B7483" s="63" t="s">
        <v>12877</v>
      </c>
    </row>
    <row r="7484" spans="1:2" x14ac:dyDescent="0.25">
      <c r="A7484" s="62">
        <v>41111944</v>
      </c>
      <c r="B7484" s="63" t="s">
        <v>5550</v>
      </c>
    </row>
    <row r="7485" spans="1:2" x14ac:dyDescent="0.25">
      <c r="A7485" s="62">
        <v>41111945</v>
      </c>
      <c r="B7485" s="63" t="s">
        <v>10280</v>
      </c>
    </row>
    <row r="7486" spans="1:2" x14ac:dyDescent="0.25">
      <c r="A7486" s="62">
        <v>41111946</v>
      </c>
      <c r="B7486" s="63" t="s">
        <v>8921</v>
      </c>
    </row>
    <row r="7487" spans="1:2" x14ac:dyDescent="0.25">
      <c r="A7487" s="62">
        <v>41111947</v>
      </c>
      <c r="B7487" s="63" t="s">
        <v>17190</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4251</v>
      </c>
    </row>
    <row r="7492" spans="1:2" x14ac:dyDescent="0.25">
      <c r="A7492" s="62">
        <v>41112105</v>
      </c>
      <c r="B7492" s="63" t="s">
        <v>3972</v>
      </c>
    </row>
    <row r="7493" spans="1:2" x14ac:dyDescent="0.25">
      <c r="A7493" s="62">
        <v>41112106</v>
      </c>
      <c r="B7493" s="63" t="s">
        <v>13343</v>
      </c>
    </row>
    <row r="7494" spans="1:2" x14ac:dyDescent="0.25">
      <c r="A7494" s="62">
        <v>41112107</v>
      </c>
      <c r="B7494" s="63" t="s">
        <v>6928</v>
      </c>
    </row>
    <row r="7495" spans="1:2" x14ac:dyDescent="0.25">
      <c r="A7495" s="62">
        <v>41112108</v>
      </c>
      <c r="B7495" s="63" t="s">
        <v>14355</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12240</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3935</v>
      </c>
    </row>
    <row r="7514" spans="1:2" x14ac:dyDescent="0.25">
      <c r="A7514" s="62">
        <v>41112220</v>
      </c>
      <c r="B7514" s="63" t="s">
        <v>4656</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2576</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10279</v>
      </c>
    </row>
    <row r="7526" spans="1:2" x14ac:dyDescent="0.25">
      <c r="A7526" s="62">
        <v>41112407</v>
      </c>
      <c r="B7526" s="63" t="s">
        <v>5109</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10786</v>
      </c>
    </row>
    <row r="7534" spans="1:2" x14ac:dyDescent="0.25">
      <c r="A7534" s="62">
        <v>41112504</v>
      </c>
      <c r="B7534" s="63" t="s">
        <v>5691</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2888</v>
      </c>
    </row>
    <row r="7539" spans="1:2" x14ac:dyDescent="0.25">
      <c r="A7539" s="62">
        <v>41112510</v>
      </c>
      <c r="B7539" s="63" t="s">
        <v>18614</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2963</v>
      </c>
    </row>
    <row r="7552" spans="1:2" x14ac:dyDescent="0.25">
      <c r="A7552" s="62">
        <v>41112803</v>
      </c>
      <c r="B7552" s="63" t="s">
        <v>17327</v>
      </c>
    </row>
    <row r="7553" spans="1:2" x14ac:dyDescent="0.25">
      <c r="A7553" s="62">
        <v>41112901</v>
      </c>
      <c r="B7553" s="63" t="s">
        <v>13267</v>
      </c>
    </row>
    <row r="7554" spans="1:2" x14ac:dyDescent="0.25">
      <c r="A7554" s="62">
        <v>41112902</v>
      </c>
      <c r="B7554" s="63" t="s">
        <v>10787</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9559</v>
      </c>
    </row>
    <row r="7563" spans="1:2" x14ac:dyDescent="0.25">
      <c r="A7563" s="62">
        <v>41113007</v>
      </c>
      <c r="B7563" s="63" t="s">
        <v>9056</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10950</v>
      </c>
    </row>
    <row r="7568" spans="1:2" x14ac:dyDescent="0.25">
      <c r="A7568" s="62">
        <v>41113024</v>
      </c>
      <c r="B7568" s="63" t="s">
        <v>11283</v>
      </c>
    </row>
    <row r="7569" spans="1:2" x14ac:dyDescent="0.25">
      <c r="A7569" s="62">
        <v>41113025</v>
      </c>
      <c r="B7569" s="63" t="s">
        <v>8274</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11679</v>
      </c>
    </row>
    <row r="7578" spans="1:2" x14ac:dyDescent="0.25">
      <c r="A7578" s="62">
        <v>41113036</v>
      </c>
      <c r="B7578" s="63" t="s">
        <v>16428</v>
      </c>
    </row>
    <row r="7579" spans="1:2" x14ac:dyDescent="0.25">
      <c r="A7579" s="62">
        <v>41113037</v>
      </c>
      <c r="B7579" s="63" t="s">
        <v>8231</v>
      </c>
    </row>
    <row r="7580" spans="1:2" x14ac:dyDescent="0.25">
      <c r="A7580" s="62">
        <v>41113101</v>
      </c>
      <c r="B7580" s="63" t="s">
        <v>4194</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16294</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11016</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6383</v>
      </c>
    </row>
    <row r="7596" spans="1:2" x14ac:dyDescent="0.25">
      <c r="A7596" s="62">
        <v>41113117</v>
      </c>
      <c r="B7596" s="63" t="s">
        <v>4333</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14411</v>
      </c>
    </row>
    <row r="7602" spans="1:2" x14ac:dyDescent="0.25">
      <c r="A7602" s="62">
        <v>41113305</v>
      </c>
      <c r="B7602" s="63" t="s">
        <v>9683</v>
      </c>
    </row>
    <row r="7603" spans="1:2" x14ac:dyDescent="0.25">
      <c r="A7603" s="62">
        <v>41113306</v>
      </c>
      <c r="B7603" s="63" t="s">
        <v>5118</v>
      </c>
    </row>
    <row r="7604" spans="1:2" x14ac:dyDescent="0.25">
      <c r="A7604" s="62">
        <v>41113308</v>
      </c>
      <c r="B7604" s="63" t="s">
        <v>3425</v>
      </c>
    </row>
    <row r="7605" spans="1:2" x14ac:dyDescent="0.25">
      <c r="A7605" s="62">
        <v>41113309</v>
      </c>
      <c r="B7605" s="63" t="s">
        <v>17005</v>
      </c>
    </row>
    <row r="7606" spans="1:2" x14ac:dyDescent="0.25">
      <c r="A7606" s="62">
        <v>41113310</v>
      </c>
      <c r="B7606" s="63" t="s">
        <v>9857</v>
      </c>
    </row>
    <row r="7607" spans="1:2" x14ac:dyDescent="0.25">
      <c r="A7607" s="62">
        <v>41113311</v>
      </c>
      <c r="B7607" s="63" t="s">
        <v>16623</v>
      </c>
    </row>
    <row r="7608" spans="1:2" x14ac:dyDescent="0.25">
      <c r="A7608" s="62">
        <v>41113312</v>
      </c>
      <c r="B7608" s="63" t="s">
        <v>12276</v>
      </c>
    </row>
    <row r="7609" spans="1:2" x14ac:dyDescent="0.25">
      <c r="A7609" s="62">
        <v>41113313</v>
      </c>
      <c r="B7609" s="63" t="s">
        <v>6199</v>
      </c>
    </row>
    <row r="7610" spans="1:2" x14ac:dyDescent="0.25">
      <c r="A7610" s="62">
        <v>41113314</v>
      </c>
      <c r="B7610" s="63" t="s">
        <v>4412</v>
      </c>
    </row>
    <row r="7611" spans="1:2" x14ac:dyDescent="0.25">
      <c r="A7611" s="62">
        <v>41113315</v>
      </c>
      <c r="B7611" s="63" t="s">
        <v>7108</v>
      </c>
    </row>
    <row r="7612" spans="1:2" x14ac:dyDescent="0.25">
      <c r="A7612" s="62">
        <v>41113316</v>
      </c>
      <c r="B7612" s="63" t="s">
        <v>16991</v>
      </c>
    </row>
    <row r="7613" spans="1:2" x14ac:dyDescent="0.25">
      <c r="A7613" s="62">
        <v>41113318</v>
      </c>
      <c r="B7613" s="63" t="s">
        <v>14269</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11262</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5429</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13582</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10376</v>
      </c>
    </row>
    <row r="7634" spans="1:2" x14ac:dyDescent="0.25">
      <c r="A7634" s="62">
        <v>41113611</v>
      </c>
      <c r="B7634" s="63" t="s">
        <v>12441</v>
      </c>
    </row>
    <row r="7635" spans="1:2" x14ac:dyDescent="0.25">
      <c r="A7635" s="62">
        <v>41113612</v>
      </c>
      <c r="B7635" s="63" t="s">
        <v>9364</v>
      </c>
    </row>
    <row r="7636" spans="1:2" x14ac:dyDescent="0.25">
      <c r="A7636" s="62">
        <v>41113613</v>
      </c>
      <c r="B7636" s="63" t="s">
        <v>894</v>
      </c>
    </row>
    <row r="7637" spans="1:2" x14ac:dyDescent="0.25">
      <c r="A7637" s="62">
        <v>41113614</v>
      </c>
      <c r="B7637" s="63" t="s">
        <v>14080</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14162</v>
      </c>
    </row>
    <row r="7642" spans="1:2" x14ac:dyDescent="0.25">
      <c r="A7642" s="62">
        <v>41113619</v>
      </c>
      <c r="B7642" s="63" t="s">
        <v>449</v>
      </c>
    </row>
    <row r="7643" spans="1:2" x14ac:dyDescent="0.25">
      <c r="A7643" s="62">
        <v>41113620</v>
      </c>
      <c r="B7643" s="63" t="s">
        <v>9502</v>
      </c>
    </row>
    <row r="7644" spans="1:2" x14ac:dyDescent="0.25">
      <c r="A7644" s="62">
        <v>41113621</v>
      </c>
      <c r="B7644" s="63" t="s">
        <v>4648</v>
      </c>
    </row>
    <row r="7645" spans="1:2" x14ac:dyDescent="0.25">
      <c r="A7645" s="62">
        <v>41113622</v>
      </c>
      <c r="B7645" s="63" t="s">
        <v>16408</v>
      </c>
    </row>
    <row r="7646" spans="1:2" x14ac:dyDescent="0.25">
      <c r="A7646" s="62">
        <v>41113623</v>
      </c>
      <c r="B7646" s="63" t="s">
        <v>17137</v>
      </c>
    </row>
    <row r="7647" spans="1:2" x14ac:dyDescent="0.25">
      <c r="A7647" s="62">
        <v>41113624</v>
      </c>
      <c r="B7647" s="63" t="s">
        <v>10273</v>
      </c>
    </row>
    <row r="7648" spans="1:2" x14ac:dyDescent="0.25">
      <c r="A7648" s="62">
        <v>41113625</v>
      </c>
      <c r="B7648" s="63" t="s">
        <v>16671</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11356</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10251</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17195</v>
      </c>
    </row>
    <row r="7668" spans="1:2" x14ac:dyDescent="0.25">
      <c r="A7668" s="62">
        <v>41113645</v>
      </c>
      <c r="B7668" s="63" t="s">
        <v>5240</v>
      </c>
    </row>
    <row r="7669" spans="1:2" x14ac:dyDescent="0.25">
      <c r="A7669" s="62">
        <v>41113646</v>
      </c>
      <c r="B7669" s="63" t="s">
        <v>13550</v>
      </c>
    </row>
    <row r="7670" spans="1:2" x14ac:dyDescent="0.25">
      <c r="A7670" s="62">
        <v>41113647</v>
      </c>
      <c r="B7670" s="63" t="s">
        <v>11290</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11092</v>
      </c>
    </row>
    <row r="7680" spans="1:2" x14ac:dyDescent="0.25">
      <c r="A7680" s="62">
        <v>41113709</v>
      </c>
      <c r="B7680" s="63" t="s">
        <v>1848</v>
      </c>
    </row>
    <row r="7681" spans="1:2" x14ac:dyDescent="0.25">
      <c r="A7681" s="62">
        <v>41113710</v>
      </c>
      <c r="B7681" s="63" t="s">
        <v>14423</v>
      </c>
    </row>
    <row r="7682" spans="1:2" x14ac:dyDescent="0.25">
      <c r="A7682" s="62">
        <v>41113711</v>
      </c>
      <c r="B7682" s="63" t="s">
        <v>11621</v>
      </c>
    </row>
    <row r="7683" spans="1:2" x14ac:dyDescent="0.25">
      <c r="A7683" s="62">
        <v>41113712</v>
      </c>
      <c r="B7683" s="63" t="s">
        <v>17171</v>
      </c>
    </row>
    <row r="7684" spans="1:2" x14ac:dyDescent="0.25">
      <c r="A7684" s="62">
        <v>41113713</v>
      </c>
      <c r="B7684" s="63" t="s">
        <v>11313</v>
      </c>
    </row>
    <row r="7685" spans="1:2" x14ac:dyDescent="0.25">
      <c r="A7685" s="62">
        <v>41113714</v>
      </c>
      <c r="B7685" s="63" t="s">
        <v>4926</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6705</v>
      </c>
    </row>
    <row r="7694" spans="1:2" x14ac:dyDescent="0.25">
      <c r="A7694" s="62">
        <v>41113805</v>
      </c>
      <c r="B7694" s="63" t="s">
        <v>4611</v>
      </c>
    </row>
    <row r="7695" spans="1:2" x14ac:dyDescent="0.25">
      <c r="A7695" s="62">
        <v>41113806</v>
      </c>
      <c r="B7695" s="63" t="s">
        <v>9098</v>
      </c>
    </row>
    <row r="7696" spans="1:2" x14ac:dyDescent="0.25">
      <c r="A7696" s="62">
        <v>41113807</v>
      </c>
      <c r="B7696" s="63" t="s">
        <v>10229</v>
      </c>
    </row>
    <row r="7697" spans="1:2" x14ac:dyDescent="0.25">
      <c r="A7697" s="62">
        <v>41113808</v>
      </c>
      <c r="B7697" s="63" t="s">
        <v>14336</v>
      </c>
    </row>
    <row r="7698" spans="1:2" x14ac:dyDescent="0.25">
      <c r="A7698" s="62">
        <v>41113901</v>
      </c>
      <c r="B7698" s="63" t="s">
        <v>10807</v>
      </c>
    </row>
    <row r="7699" spans="1:2" x14ac:dyDescent="0.25">
      <c r="A7699" s="62">
        <v>41113902</v>
      </c>
      <c r="B7699" s="63" t="s">
        <v>9168</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9069</v>
      </c>
    </row>
    <row r="7704" spans="1:2" x14ac:dyDescent="0.25">
      <c r="A7704" s="62">
        <v>41113907</v>
      </c>
      <c r="B7704" s="63" t="s">
        <v>2913</v>
      </c>
    </row>
    <row r="7705" spans="1:2" x14ac:dyDescent="0.25">
      <c r="A7705" s="62">
        <v>41113908</v>
      </c>
      <c r="B7705" s="63" t="s">
        <v>17694</v>
      </c>
    </row>
    <row r="7706" spans="1:2" x14ac:dyDescent="0.25">
      <c r="A7706" s="62">
        <v>41113909</v>
      </c>
      <c r="B7706" s="63" t="s">
        <v>7445</v>
      </c>
    </row>
    <row r="7707" spans="1:2" x14ac:dyDescent="0.25">
      <c r="A7707" s="62">
        <v>41113910</v>
      </c>
      <c r="B7707" s="63" t="s">
        <v>13307</v>
      </c>
    </row>
    <row r="7708" spans="1:2" x14ac:dyDescent="0.25">
      <c r="A7708" s="62">
        <v>41114001</v>
      </c>
      <c r="B7708" s="63" t="s">
        <v>10516</v>
      </c>
    </row>
    <row r="7709" spans="1:2" x14ac:dyDescent="0.25">
      <c r="A7709" s="62">
        <v>41114102</v>
      </c>
      <c r="B7709" s="63" t="s">
        <v>4670</v>
      </c>
    </row>
    <row r="7710" spans="1:2" x14ac:dyDescent="0.25">
      <c r="A7710" s="62">
        <v>41114103</v>
      </c>
      <c r="B7710" s="63" t="s">
        <v>14123</v>
      </c>
    </row>
    <row r="7711" spans="1:2" x14ac:dyDescent="0.25">
      <c r="A7711" s="62">
        <v>41114104</v>
      </c>
      <c r="B7711" s="63" t="s">
        <v>8196</v>
      </c>
    </row>
    <row r="7712" spans="1:2" x14ac:dyDescent="0.25">
      <c r="A7712" s="62">
        <v>41114105</v>
      </c>
      <c r="B7712" s="63" t="s">
        <v>5920</v>
      </c>
    </row>
    <row r="7713" spans="1:2" x14ac:dyDescent="0.25">
      <c r="A7713" s="62">
        <v>41114106</v>
      </c>
      <c r="B7713" s="63" t="s">
        <v>14594</v>
      </c>
    </row>
    <row r="7714" spans="1:2" x14ac:dyDescent="0.25">
      <c r="A7714" s="62">
        <v>41114107</v>
      </c>
      <c r="B7714" s="63" t="s">
        <v>3104</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2530</v>
      </c>
    </row>
    <row r="7719" spans="1:2" x14ac:dyDescent="0.25">
      <c r="A7719" s="62">
        <v>41114204</v>
      </c>
      <c r="B7719" s="63" t="s">
        <v>3086</v>
      </c>
    </row>
    <row r="7720" spans="1:2" x14ac:dyDescent="0.25">
      <c r="A7720" s="62">
        <v>41114205</v>
      </c>
      <c r="B7720" s="63" t="s">
        <v>8589</v>
      </c>
    </row>
    <row r="7721" spans="1:2" x14ac:dyDescent="0.25">
      <c r="A7721" s="62">
        <v>41114206</v>
      </c>
      <c r="B7721" s="63" t="s">
        <v>11622</v>
      </c>
    </row>
    <row r="7722" spans="1:2" x14ac:dyDescent="0.25">
      <c r="A7722" s="62">
        <v>41114301</v>
      </c>
      <c r="B7722" s="63" t="s">
        <v>4211</v>
      </c>
    </row>
    <row r="7723" spans="1:2" x14ac:dyDescent="0.25">
      <c r="A7723" s="62">
        <v>41114302</v>
      </c>
      <c r="B7723" s="63" t="s">
        <v>17423</v>
      </c>
    </row>
    <row r="7724" spans="1:2" x14ac:dyDescent="0.25">
      <c r="A7724" s="62">
        <v>41114303</v>
      </c>
      <c r="B7724" s="63" t="s">
        <v>15567</v>
      </c>
    </row>
    <row r="7725" spans="1:2" x14ac:dyDescent="0.25">
      <c r="A7725" s="62">
        <v>41114401</v>
      </c>
      <c r="B7725" s="63" t="s">
        <v>10978</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9170</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2529</v>
      </c>
    </row>
    <row r="7735" spans="1:2" x14ac:dyDescent="0.25">
      <c r="A7735" s="62">
        <v>41114411</v>
      </c>
      <c r="B7735" s="63" t="s">
        <v>8821</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4692</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4359</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9179</v>
      </c>
    </row>
    <row r="7753" spans="1:2" x14ac:dyDescent="0.25">
      <c r="A7753" s="62">
        <v>41114608</v>
      </c>
      <c r="B7753" s="63" t="s">
        <v>11794</v>
      </c>
    </row>
    <row r="7754" spans="1:2" x14ac:dyDescent="0.25">
      <c r="A7754" s="62">
        <v>41114609</v>
      </c>
      <c r="B7754" s="63" t="s">
        <v>5630</v>
      </c>
    </row>
    <row r="7755" spans="1:2" x14ac:dyDescent="0.25">
      <c r="A7755" s="62">
        <v>41114610</v>
      </c>
      <c r="B7755" s="63" t="s">
        <v>10494</v>
      </c>
    </row>
    <row r="7756" spans="1:2" x14ac:dyDescent="0.25">
      <c r="A7756" s="62">
        <v>41114611</v>
      </c>
      <c r="B7756" s="63" t="s">
        <v>11432</v>
      </c>
    </row>
    <row r="7757" spans="1:2" x14ac:dyDescent="0.25">
      <c r="A7757" s="62">
        <v>41114612</v>
      </c>
      <c r="B7757" s="63" t="s">
        <v>16754</v>
      </c>
    </row>
    <row r="7758" spans="1:2" x14ac:dyDescent="0.25">
      <c r="A7758" s="62">
        <v>41114613</v>
      </c>
      <c r="B7758" s="63" t="s">
        <v>2439</v>
      </c>
    </row>
    <row r="7759" spans="1:2" x14ac:dyDescent="0.25">
      <c r="A7759" s="62">
        <v>41114614</v>
      </c>
      <c r="B7759" s="63" t="s">
        <v>5653</v>
      </c>
    </row>
    <row r="7760" spans="1:2" x14ac:dyDescent="0.25">
      <c r="A7760" s="62">
        <v>41114615</v>
      </c>
      <c r="B7760" s="63" t="s">
        <v>14799</v>
      </c>
    </row>
    <row r="7761" spans="1:2" x14ac:dyDescent="0.25">
      <c r="A7761" s="62">
        <v>41114616</v>
      </c>
      <c r="B7761" s="63" t="s">
        <v>8535</v>
      </c>
    </row>
    <row r="7762" spans="1:2" x14ac:dyDescent="0.25">
      <c r="A7762" s="62">
        <v>41114617</v>
      </c>
      <c r="B7762" s="63" t="s">
        <v>5650</v>
      </c>
    </row>
    <row r="7763" spans="1:2" x14ac:dyDescent="0.25">
      <c r="A7763" s="62">
        <v>41114618</v>
      </c>
      <c r="B7763" s="63" t="s">
        <v>11499</v>
      </c>
    </row>
    <row r="7764" spans="1:2" x14ac:dyDescent="0.25">
      <c r="A7764" s="62">
        <v>41114619</v>
      </c>
      <c r="B7764" s="63" t="s">
        <v>16766</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10350</v>
      </c>
    </row>
    <row r="7770" spans="1:2" x14ac:dyDescent="0.25">
      <c r="A7770" s="62">
        <v>41114625</v>
      </c>
      <c r="B7770" s="63" t="s">
        <v>9868</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2740</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10181</v>
      </c>
    </row>
    <row r="7782" spans="1:2" x14ac:dyDescent="0.25">
      <c r="A7782" s="62">
        <v>41115201</v>
      </c>
      <c r="B7782" s="63" t="s">
        <v>4025</v>
      </c>
    </row>
    <row r="7783" spans="1:2" x14ac:dyDescent="0.25">
      <c r="A7783" s="62">
        <v>41115202</v>
      </c>
      <c r="B7783" s="63" t="s">
        <v>870</v>
      </c>
    </row>
    <row r="7784" spans="1:2" x14ac:dyDescent="0.25">
      <c r="A7784" s="62">
        <v>41115301</v>
      </c>
      <c r="B7784" s="63" t="s">
        <v>9557</v>
      </c>
    </row>
    <row r="7785" spans="1:2" x14ac:dyDescent="0.25">
      <c r="A7785" s="62">
        <v>41115302</v>
      </c>
      <c r="B7785" s="63" t="s">
        <v>12989</v>
      </c>
    </row>
    <row r="7786" spans="1:2" x14ac:dyDescent="0.25">
      <c r="A7786" s="62">
        <v>41115303</v>
      </c>
      <c r="B7786" s="63" t="s">
        <v>13671</v>
      </c>
    </row>
    <row r="7787" spans="1:2" x14ac:dyDescent="0.25">
      <c r="A7787" s="62">
        <v>41115304</v>
      </c>
      <c r="B7787" s="63" t="s">
        <v>18569</v>
      </c>
    </row>
    <row r="7788" spans="1:2" x14ac:dyDescent="0.25">
      <c r="A7788" s="62">
        <v>41115305</v>
      </c>
      <c r="B7788" s="63" t="s">
        <v>17498</v>
      </c>
    </row>
    <row r="7789" spans="1:2" x14ac:dyDescent="0.25">
      <c r="A7789" s="62">
        <v>41115306</v>
      </c>
      <c r="B7789" s="63" t="s">
        <v>4784</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2843</v>
      </c>
    </row>
    <row r="7798" spans="1:2" x14ac:dyDescent="0.25">
      <c r="A7798" s="62">
        <v>41115315</v>
      </c>
      <c r="B7798" s="63" t="s">
        <v>14490</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2314</v>
      </c>
    </row>
    <row r="7803" spans="1:2" x14ac:dyDescent="0.25">
      <c r="A7803" s="62">
        <v>41115320</v>
      </c>
      <c r="B7803" s="63" t="s">
        <v>2270</v>
      </c>
    </row>
    <row r="7804" spans="1:2" x14ac:dyDescent="0.25">
      <c r="A7804" s="62">
        <v>41115321</v>
      </c>
      <c r="B7804" s="63" t="s">
        <v>2065</v>
      </c>
    </row>
    <row r="7805" spans="1:2" x14ac:dyDescent="0.25">
      <c r="A7805" s="62">
        <v>41115322</v>
      </c>
      <c r="B7805" s="63" t="s">
        <v>11198</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4630</v>
      </c>
    </row>
    <row r="7812" spans="1:2" x14ac:dyDescent="0.25">
      <c r="A7812" s="62">
        <v>41115407</v>
      </c>
      <c r="B7812" s="63" t="s">
        <v>3992</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9895</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10270</v>
      </c>
    </row>
    <row r="7823" spans="1:2" x14ac:dyDescent="0.25">
      <c r="A7823" s="62">
        <v>41115602</v>
      </c>
      <c r="B7823" s="63" t="s">
        <v>7250</v>
      </c>
    </row>
    <row r="7824" spans="1:2" x14ac:dyDescent="0.25">
      <c r="A7824" s="62">
        <v>41115603</v>
      </c>
      <c r="B7824" s="63" t="s">
        <v>3210</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4585</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11372</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10920</v>
      </c>
    </row>
    <row r="7846" spans="1:2" x14ac:dyDescent="0.25">
      <c r="A7846" s="62">
        <v>41115711</v>
      </c>
      <c r="B7846" s="63" t="s">
        <v>5496</v>
      </c>
    </row>
    <row r="7847" spans="1:2" x14ac:dyDescent="0.25">
      <c r="A7847" s="62">
        <v>41115712</v>
      </c>
      <c r="B7847" s="63" t="s">
        <v>16737</v>
      </c>
    </row>
    <row r="7848" spans="1:2" x14ac:dyDescent="0.25">
      <c r="A7848" s="62">
        <v>41115713</v>
      </c>
      <c r="B7848" s="63" t="s">
        <v>5311</v>
      </c>
    </row>
    <row r="7849" spans="1:2" x14ac:dyDescent="0.25">
      <c r="A7849" s="62">
        <v>41115714</v>
      </c>
      <c r="B7849" s="63" t="s">
        <v>5833</v>
      </c>
    </row>
    <row r="7850" spans="1:2" x14ac:dyDescent="0.25">
      <c r="A7850" s="62">
        <v>41115715</v>
      </c>
      <c r="B7850" s="63" t="s">
        <v>2895</v>
      </c>
    </row>
    <row r="7851" spans="1:2" x14ac:dyDescent="0.25">
      <c r="A7851" s="62">
        <v>41115716</v>
      </c>
      <c r="B7851" s="63" t="s">
        <v>8701</v>
      </c>
    </row>
    <row r="7852" spans="1:2" x14ac:dyDescent="0.25">
      <c r="A7852" s="62">
        <v>41115717</v>
      </c>
      <c r="B7852" s="63" t="s">
        <v>4774</v>
      </c>
    </row>
    <row r="7853" spans="1:2" x14ac:dyDescent="0.25">
      <c r="A7853" s="62">
        <v>41115718</v>
      </c>
      <c r="B7853" s="63" t="s">
        <v>8300</v>
      </c>
    </row>
    <row r="7854" spans="1:2" x14ac:dyDescent="0.25">
      <c r="A7854" s="62">
        <v>41115719</v>
      </c>
      <c r="B7854" s="63" t="s">
        <v>5712</v>
      </c>
    </row>
    <row r="7855" spans="1:2" x14ac:dyDescent="0.25">
      <c r="A7855" s="62">
        <v>41115720</v>
      </c>
      <c r="B7855" s="63" t="s">
        <v>3543</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8981</v>
      </c>
    </row>
    <row r="7864" spans="1:2" x14ac:dyDescent="0.25">
      <c r="A7864" s="62">
        <v>41115809</v>
      </c>
      <c r="B7864" s="63" t="s">
        <v>15395</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3460</v>
      </c>
    </row>
    <row r="7872" spans="1:2" x14ac:dyDescent="0.25">
      <c r="A7872" s="62">
        <v>41115817</v>
      </c>
      <c r="B7872" s="63" t="s">
        <v>18451</v>
      </c>
    </row>
    <row r="7873" spans="1:2" x14ac:dyDescent="0.25">
      <c r="A7873" s="62">
        <v>41115818</v>
      </c>
      <c r="B7873" s="63" t="s">
        <v>2557</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10106</v>
      </c>
    </row>
    <row r="7878" spans="1:2" x14ac:dyDescent="0.25">
      <c r="A7878" s="62">
        <v>41115823</v>
      </c>
      <c r="B7878" s="63" t="s">
        <v>14688</v>
      </c>
    </row>
    <row r="7879" spans="1:2" x14ac:dyDescent="0.25">
      <c r="A7879" s="62">
        <v>41115824</v>
      </c>
      <c r="B7879" s="63" t="s">
        <v>16790</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12431</v>
      </c>
    </row>
    <row r="7892" spans="1:2" x14ac:dyDescent="0.25">
      <c r="A7892" s="62">
        <v>41116007</v>
      </c>
      <c r="B7892" s="63" t="s">
        <v>18129</v>
      </c>
    </row>
    <row r="7893" spans="1:2" x14ac:dyDescent="0.25">
      <c r="A7893" s="62">
        <v>41116008</v>
      </c>
      <c r="B7893" s="63" t="s">
        <v>16751</v>
      </c>
    </row>
    <row r="7894" spans="1:2" x14ac:dyDescent="0.25">
      <c r="A7894" s="62">
        <v>41116009</v>
      </c>
      <c r="B7894" s="63" t="s">
        <v>12852</v>
      </c>
    </row>
    <row r="7895" spans="1:2" x14ac:dyDescent="0.25">
      <c r="A7895" s="62">
        <v>41116010</v>
      </c>
      <c r="B7895" s="63" t="s">
        <v>14159</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4993</v>
      </c>
    </row>
    <row r="7900" spans="1:2" x14ac:dyDescent="0.25">
      <c r="A7900" s="62">
        <v>41116015</v>
      </c>
      <c r="B7900" s="63" t="s">
        <v>8304</v>
      </c>
    </row>
    <row r="7901" spans="1:2" x14ac:dyDescent="0.25">
      <c r="A7901" s="62">
        <v>41116101</v>
      </c>
      <c r="B7901" s="63" t="s">
        <v>14728</v>
      </c>
    </row>
    <row r="7902" spans="1:2" x14ac:dyDescent="0.25">
      <c r="A7902" s="62">
        <v>41116102</v>
      </c>
      <c r="B7902" s="63" t="s">
        <v>8623</v>
      </c>
    </row>
    <row r="7903" spans="1:2" x14ac:dyDescent="0.25">
      <c r="A7903" s="62">
        <v>41116103</v>
      </c>
      <c r="B7903" s="63" t="s">
        <v>10823</v>
      </c>
    </row>
    <row r="7904" spans="1:2" x14ac:dyDescent="0.25">
      <c r="A7904" s="62">
        <v>41116104</v>
      </c>
      <c r="B7904" s="63" t="s">
        <v>12797</v>
      </c>
    </row>
    <row r="7905" spans="1:2" x14ac:dyDescent="0.25">
      <c r="A7905" s="62">
        <v>41116105</v>
      </c>
      <c r="B7905" s="63" t="s">
        <v>4296</v>
      </c>
    </row>
    <row r="7906" spans="1:2" x14ac:dyDescent="0.25">
      <c r="A7906" s="62">
        <v>41116106</v>
      </c>
      <c r="B7906" s="63" t="s">
        <v>13129</v>
      </c>
    </row>
    <row r="7907" spans="1:2" x14ac:dyDescent="0.25">
      <c r="A7907" s="62">
        <v>41116107</v>
      </c>
      <c r="B7907" s="63" t="s">
        <v>14956</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15025</v>
      </c>
    </row>
    <row r="7913" spans="1:2" x14ac:dyDescent="0.25">
      <c r="A7913" s="62">
        <v>41116113</v>
      </c>
      <c r="B7913" s="63" t="s">
        <v>9688</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5369</v>
      </c>
    </row>
    <row r="7920" spans="1:2" x14ac:dyDescent="0.25">
      <c r="A7920" s="62">
        <v>41116122</v>
      </c>
      <c r="B7920" s="63" t="s">
        <v>6563</v>
      </c>
    </row>
    <row r="7921" spans="1:2" x14ac:dyDescent="0.25">
      <c r="A7921" s="62">
        <v>41116123</v>
      </c>
      <c r="B7921" s="63" t="s">
        <v>13488</v>
      </c>
    </row>
    <row r="7922" spans="1:2" x14ac:dyDescent="0.25">
      <c r="A7922" s="62">
        <v>41116124</v>
      </c>
      <c r="B7922" s="63" t="s">
        <v>18547</v>
      </c>
    </row>
    <row r="7923" spans="1:2" x14ac:dyDescent="0.25">
      <c r="A7923" s="62">
        <v>41116125</v>
      </c>
      <c r="B7923" s="63" t="s">
        <v>4382</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9192</v>
      </c>
    </row>
    <row r="7928" spans="1:2" x14ac:dyDescent="0.25">
      <c r="A7928" s="62">
        <v>41116130</v>
      </c>
      <c r="B7928" s="63" t="s">
        <v>13787</v>
      </c>
    </row>
    <row r="7929" spans="1:2" x14ac:dyDescent="0.25">
      <c r="A7929" s="62">
        <v>41116131</v>
      </c>
      <c r="B7929" s="63" t="s">
        <v>15732</v>
      </c>
    </row>
    <row r="7930" spans="1:2" x14ac:dyDescent="0.25">
      <c r="A7930" s="62">
        <v>41116132</v>
      </c>
      <c r="B7930" s="63" t="s">
        <v>3930</v>
      </c>
    </row>
    <row r="7931" spans="1:2" x14ac:dyDescent="0.25">
      <c r="A7931" s="62">
        <v>41116133</v>
      </c>
      <c r="B7931" s="63" t="s">
        <v>14393</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10382</v>
      </c>
    </row>
    <row r="7936" spans="1:2" x14ac:dyDescent="0.25">
      <c r="A7936" s="62">
        <v>41116138</v>
      </c>
      <c r="B7936" s="63" t="s">
        <v>11884</v>
      </c>
    </row>
    <row r="7937" spans="1:2" x14ac:dyDescent="0.25">
      <c r="A7937" s="62">
        <v>41116139</v>
      </c>
      <c r="B7937" s="63" t="s">
        <v>2884</v>
      </c>
    </row>
    <row r="7938" spans="1:2" x14ac:dyDescent="0.25">
      <c r="A7938" s="62">
        <v>41116140</v>
      </c>
      <c r="B7938" s="63" t="s">
        <v>15017</v>
      </c>
    </row>
    <row r="7939" spans="1:2" x14ac:dyDescent="0.25">
      <c r="A7939" s="62">
        <v>41116141</v>
      </c>
      <c r="B7939" s="63" t="s">
        <v>12147</v>
      </c>
    </row>
    <row r="7940" spans="1:2" x14ac:dyDescent="0.25">
      <c r="A7940" s="62">
        <v>41116142</v>
      </c>
      <c r="B7940" s="63" t="s">
        <v>3817</v>
      </c>
    </row>
    <row r="7941" spans="1:2" x14ac:dyDescent="0.25">
      <c r="A7941" s="62">
        <v>41116143</v>
      </c>
      <c r="B7941" s="63" t="s">
        <v>3633</v>
      </c>
    </row>
    <row r="7942" spans="1:2" x14ac:dyDescent="0.25">
      <c r="A7942" s="62">
        <v>41116144</v>
      </c>
      <c r="B7942" s="63" t="s">
        <v>15082</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9581</v>
      </c>
    </row>
    <row r="7953" spans="1:2" x14ac:dyDescent="0.25">
      <c r="A7953" s="62">
        <v>41116501</v>
      </c>
      <c r="B7953" s="63" t="s">
        <v>18605</v>
      </c>
    </row>
    <row r="7954" spans="1:2" x14ac:dyDescent="0.25">
      <c r="A7954" s="62">
        <v>41121501</v>
      </c>
      <c r="B7954" s="63" t="s">
        <v>6784</v>
      </c>
    </row>
    <row r="7955" spans="1:2" x14ac:dyDescent="0.25">
      <c r="A7955" s="62">
        <v>41121502</v>
      </c>
      <c r="B7955" s="63" t="s">
        <v>3469</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11464</v>
      </c>
    </row>
    <row r="7960" spans="1:2" x14ac:dyDescent="0.25">
      <c r="A7960" s="62">
        <v>41121507</v>
      </c>
      <c r="B7960" s="63" t="s">
        <v>7238</v>
      </c>
    </row>
    <row r="7961" spans="1:2" x14ac:dyDescent="0.25">
      <c r="A7961" s="62">
        <v>41121508</v>
      </c>
      <c r="B7961" s="63" t="s">
        <v>14034</v>
      </c>
    </row>
    <row r="7962" spans="1:2" x14ac:dyDescent="0.25">
      <c r="A7962" s="62">
        <v>41121509</v>
      </c>
      <c r="B7962" s="63" t="s">
        <v>5372</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9546</v>
      </c>
    </row>
    <row r="7971" spans="1:2" x14ac:dyDescent="0.25">
      <c r="A7971" s="62">
        <v>41121602</v>
      </c>
      <c r="B7971" s="63" t="s">
        <v>4118</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15739</v>
      </c>
    </row>
    <row r="7978" spans="1:2" x14ac:dyDescent="0.25">
      <c r="A7978" s="62">
        <v>41121609</v>
      </c>
      <c r="B7978" s="63" t="s">
        <v>10662</v>
      </c>
    </row>
    <row r="7979" spans="1:2" x14ac:dyDescent="0.25">
      <c r="A7979" s="62">
        <v>41121701</v>
      </c>
      <c r="B7979" s="63" t="s">
        <v>3853</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4303</v>
      </c>
    </row>
    <row r="7987" spans="1:2" x14ac:dyDescent="0.25">
      <c r="A7987" s="62">
        <v>41121709</v>
      </c>
      <c r="B7987" s="63" t="s">
        <v>3030</v>
      </c>
    </row>
    <row r="7988" spans="1:2" x14ac:dyDescent="0.25">
      <c r="A7988" s="62">
        <v>41121710</v>
      </c>
      <c r="B7988" s="63" t="s">
        <v>8254</v>
      </c>
    </row>
    <row r="7989" spans="1:2" x14ac:dyDescent="0.25">
      <c r="A7989" s="62">
        <v>41121711</v>
      </c>
      <c r="B7989" s="63" t="s">
        <v>1734</v>
      </c>
    </row>
    <row r="7990" spans="1:2" x14ac:dyDescent="0.25">
      <c r="A7990" s="62">
        <v>41121801</v>
      </c>
      <c r="B7990" s="63" t="s">
        <v>10241</v>
      </c>
    </row>
    <row r="7991" spans="1:2" x14ac:dyDescent="0.25">
      <c r="A7991" s="62">
        <v>41121802</v>
      </c>
      <c r="B7991" s="63" t="s">
        <v>15674</v>
      </c>
    </row>
    <row r="7992" spans="1:2" x14ac:dyDescent="0.25">
      <c r="A7992" s="62">
        <v>41121803</v>
      </c>
      <c r="B7992" s="63" t="s">
        <v>10003</v>
      </c>
    </row>
    <row r="7993" spans="1:2" x14ac:dyDescent="0.25">
      <c r="A7993" s="62">
        <v>41121804</v>
      </c>
      <c r="B7993" s="63" t="s">
        <v>11508</v>
      </c>
    </row>
    <row r="7994" spans="1:2" x14ac:dyDescent="0.25">
      <c r="A7994" s="62">
        <v>41121805</v>
      </c>
      <c r="B7994" s="63" t="s">
        <v>2325</v>
      </c>
    </row>
    <row r="7995" spans="1:2" x14ac:dyDescent="0.25">
      <c r="A7995" s="62">
        <v>41121806</v>
      </c>
      <c r="B7995" s="63" t="s">
        <v>3764</v>
      </c>
    </row>
    <row r="7996" spans="1:2" x14ac:dyDescent="0.25">
      <c r="A7996" s="62">
        <v>41121807</v>
      </c>
      <c r="B7996" s="63" t="s">
        <v>15008</v>
      </c>
    </row>
    <row r="7997" spans="1:2" x14ac:dyDescent="0.25">
      <c r="A7997" s="62">
        <v>41121808</v>
      </c>
      <c r="B7997" s="63" t="s">
        <v>1803</v>
      </c>
    </row>
    <row r="7998" spans="1:2" x14ac:dyDescent="0.25">
      <c r="A7998" s="62">
        <v>41121809</v>
      </c>
      <c r="B7998" s="63" t="s">
        <v>2417</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11052</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14875</v>
      </c>
    </row>
    <row r="8014" spans="1:2" x14ac:dyDescent="0.25">
      <c r="A8014" s="62">
        <v>41122106</v>
      </c>
      <c r="B8014" s="63" t="s">
        <v>11284</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15030</v>
      </c>
    </row>
    <row r="8021" spans="1:2" x14ac:dyDescent="0.25">
      <c r="A8021" s="62">
        <v>41122203</v>
      </c>
      <c r="B8021" s="63" t="s">
        <v>10457</v>
      </c>
    </row>
    <row r="8022" spans="1:2" x14ac:dyDescent="0.25">
      <c r="A8022" s="62">
        <v>41122301</v>
      </c>
      <c r="B8022" s="63" t="s">
        <v>5931</v>
      </c>
    </row>
    <row r="8023" spans="1:2" x14ac:dyDescent="0.25">
      <c r="A8023" s="62">
        <v>41122401</v>
      </c>
      <c r="B8023" s="63" t="s">
        <v>248</v>
      </c>
    </row>
    <row r="8024" spans="1:2" x14ac:dyDescent="0.25">
      <c r="A8024" s="62">
        <v>41122402</v>
      </c>
      <c r="B8024" s="63" t="s">
        <v>3623</v>
      </c>
    </row>
    <row r="8025" spans="1:2" x14ac:dyDescent="0.25">
      <c r="A8025" s="62">
        <v>41122403</v>
      </c>
      <c r="B8025" s="63" t="s">
        <v>14662</v>
      </c>
    </row>
    <row r="8026" spans="1:2" x14ac:dyDescent="0.25">
      <c r="A8026" s="62">
        <v>41122404</v>
      </c>
      <c r="B8026" s="63" t="s">
        <v>14613</v>
      </c>
    </row>
    <row r="8027" spans="1:2" x14ac:dyDescent="0.25">
      <c r="A8027" s="62">
        <v>41122405</v>
      </c>
      <c r="B8027" s="63" t="s">
        <v>10829</v>
      </c>
    </row>
    <row r="8028" spans="1:2" x14ac:dyDescent="0.25">
      <c r="A8028" s="62">
        <v>41122406</v>
      </c>
      <c r="B8028" s="63" t="s">
        <v>4722</v>
      </c>
    </row>
    <row r="8029" spans="1:2" x14ac:dyDescent="0.25">
      <c r="A8029" s="62">
        <v>41122407</v>
      </c>
      <c r="B8029" s="63" t="s">
        <v>15368</v>
      </c>
    </row>
    <row r="8030" spans="1:2" x14ac:dyDescent="0.25">
      <c r="A8030" s="62">
        <v>41122408</v>
      </c>
      <c r="B8030" s="63" t="s">
        <v>3553</v>
      </c>
    </row>
    <row r="8031" spans="1:2" x14ac:dyDescent="0.25">
      <c r="A8031" s="62">
        <v>41122409</v>
      </c>
      <c r="B8031" s="63" t="s">
        <v>10342</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3949</v>
      </c>
    </row>
    <row r="8038" spans="1:2" x14ac:dyDescent="0.25">
      <c r="A8038" s="62">
        <v>41122503</v>
      </c>
      <c r="B8038" s="63" t="s">
        <v>14353</v>
      </c>
    </row>
    <row r="8039" spans="1:2" x14ac:dyDescent="0.25">
      <c r="A8039" s="62">
        <v>41122601</v>
      </c>
      <c r="B8039" s="63" t="s">
        <v>5762</v>
      </c>
    </row>
    <row r="8040" spans="1:2" x14ac:dyDescent="0.25">
      <c r="A8040" s="62">
        <v>41122602</v>
      </c>
      <c r="B8040" s="63" t="s">
        <v>15858</v>
      </c>
    </row>
    <row r="8041" spans="1:2" x14ac:dyDescent="0.25">
      <c r="A8041" s="62">
        <v>41122603</v>
      </c>
      <c r="B8041" s="63" t="s">
        <v>2563</v>
      </c>
    </row>
    <row r="8042" spans="1:2" x14ac:dyDescent="0.25">
      <c r="A8042" s="62">
        <v>41122604</v>
      </c>
      <c r="B8042" s="63" t="s">
        <v>8669</v>
      </c>
    </row>
    <row r="8043" spans="1:2" x14ac:dyDescent="0.25">
      <c r="A8043" s="62">
        <v>41122605</v>
      </c>
      <c r="B8043" s="63" t="s">
        <v>14091</v>
      </c>
    </row>
    <row r="8044" spans="1:2" x14ac:dyDescent="0.25">
      <c r="A8044" s="62">
        <v>41122606</v>
      </c>
      <c r="B8044" s="63" t="s">
        <v>4445</v>
      </c>
    </row>
    <row r="8045" spans="1:2" x14ac:dyDescent="0.25">
      <c r="A8045" s="62">
        <v>41122701</v>
      </c>
      <c r="B8045" s="63" t="s">
        <v>8533</v>
      </c>
    </row>
    <row r="8046" spans="1:2" x14ac:dyDescent="0.25">
      <c r="A8046" s="62">
        <v>41122702</v>
      </c>
      <c r="B8046" s="63" t="s">
        <v>13642</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9802</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3554</v>
      </c>
    </row>
    <row r="8059" spans="1:2" x14ac:dyDescent="0.25">
      <c r="A8059" s="62">
        <v>41123002</v>
      </c>
      <c r="B8059" s="63" t="s">
        <v>17287</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2607</v>
      </c>
    </row>
    <row r="8064" spans="1:2" x14ac:dyDescent="0.25">
      <c r="A8064" s="62">
        <v>41123201</v>
      </c>
      <c r="B8064" s="63" t="s">
        <v>6210</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2507</v>
      </c>
    </row>
    <row r="8087" spans="1:2" x14ac:dyDescent="0.25">
      <c r="A8087" s="62">
        <v>42121515</v>
      </c>
      <c r="B8087" s="63" t="s">
        <v>3979</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14795</v>
      </c>
    </row>
    <row r="8093" spans="1:2" x14ac:dyDescent="0.25">
      <c r="A8093" s="62">
        <v>42121606</v>
      </c>
      <c r="B8093" s="63" t="s">
        <v>9021</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10377</v>
      </c>
    </row>
    <row r="8099" spans="1:2" x14ac:dyDescent="0.25">
      <c r="A8099" s="62">
        <v>42131502</v>
      </c>
      <c r="B8099" s="63" t="s">
        <v>16477</v>
      </c>
    </row>
    <row r="8100" spans="1:2" x14ac:dyDescent="0.25">
      <c r="A8100" s="62">
        <v>42131503</v>
      </c>
      <c r="B8100" s="63" t="s">
        <v>5701</v>
      </c>
    </row>
    <row r="8101" spans="1:2" x14ac:dyDescent="0.25">
      <c r="A8101" s="62">
        <v>42131504</v>
      </c>
      <c r="B8101" s="63" t="s">
        <v>16535</v>
      </c>
    </row>
    <row r="8102" spans="1:2" x14ac:dyDescent="0.25">
      <c r="A8102" s="62">
        <v>42131505</v>
      </c>
      <c r="B8102" s="63" t="s">
        <v>1633</v>
      </c>
    </row>
    <row r="8103" spans="1:2" x14ac:dyDescent="0.25">
      <c r="A8103" s="62">
        <v>42131506</v>
      </c>
      <c r="B8103" s="63" t="s">
        <v>9746</v>
      </c>
    </row>
    <row r="8104" spans="1:2" x14ac:dyDescent="0.25">
      <c r="A8104" s="62">
        <v>42131507</v>
      </c>
      <c r="B8104" s="63" t="s">
        <v>16003</v>
      </c>
    </row>
    <row r="8105" spans="1:2" x14ac:dyDescent="0.25">
      <c r="A8105" s="62">
        <v>42131508</v>
      </c>
      <c r="B8105" s="63" t="s">
        <v>11243</v>
      </c>
    </row>
    <row r="8106" spans="1:2" x14ac:dyDescent="0.25">
      <c r="A8106" s="62">
        <v>42131509</v>
      </c>
      <c r="B8106" s="63" t="s">
        <v>5383</v>
      </c>
    </row>
    <row r="8107" spans="1:2" x14ac:dyDescent="0.25">
      <c r="A8107" s="62">
        <v>42131510</v>
      </c>
      <c r="B8107" s="63" t="s">
        <v>4681</v>
      </c>
    </row>
    <row r="8108" spans="1:2" x14ac:dyDescent="0.25">
      <c r="A8108" s="62">
        <v>42131601</v>
      </c>
      <c r="B8108" s="63" t="s">
        <v>7236</v>
      </c>
    </row>
    <row r="8109" spans="1:2" x14ac:dyDescent="0.25">
      <c r="A8109" s="62">
        <v>42131602</v>
      </c>
      <c r="B8109" s="63" t="s">
        <v>13503</v>
      </c>
    </row>
    <row r="8110" spans="1:2" x14ac:dyDescent="0.25">
      <c r="A8110" s="62">
        <v>42131603</v>
      </c>
      <c r="B8110" s="63" t="s">
        <v>16147</v>
      </c>
    </row>
    <row r="8111" spans="1:2" x14ac:dyDescent="0.25">
      <c r="A8111" s="62">
        <v>42131604</v>
      </c>
      <c r="B8111" s="63" t="s">
        <v>2994</v>
      </c>
    </row>
    <row r="8112" spans="1:2" x14ac:dyDescent="0.25">
      <c r="A8112" s="62">
        <v>42131605</v>
      </c>
      <c r="B8112" s="63" t="s">
        <v>18560</v>
      </c>
    </row>
    <row r="8113" spans="1:2" x14ac:dyDescent="0.25">
      <c r="A8113" s="62">
        <v>42131606</v>
      </c>
      <c r="B8113" s="63" t="s">
        <v>5521</v>
      </c>
    </row>
    <row r="8114" spans="1:2" x14ac:dyDescent="0.25">
      <c r="A8114" s="62">
        <v>42131607</v>
      </c>
      <c r="B8114" s="63" t="s">
        <v>11087</v>
      </c>
    </row>
    <row r="8115" spans="1:2" x14ac:dyDescent="0.25">
      <c r="A8115" s="62">
        <v>42131608</v>
      </c>
      <c r="B8115" s="63" t="s">
        <v>4816</v>
      </c>
    </row>
    <row r="8116" spans="1:2" x14ac:dyDescent="0.25">
      <c r="A8116" s="62">
        <v>42131609</v>
      </c>
      <c r="B8116" s="63" t="s">
        <v>12755</v>
      </c>
    </row>
    <row r="8117" spans="1:2" x14ac:dyDescent="0.25">
      <c r="A8117" s="62">
        <v>42131610</v>
      </c>
      <c r="B8117" s="63" t="s">
        <v>2096</v>
      </c>
    </row>
    <row r="8118" spans="1:2" x14ac:dyDescent="0.25">
      <c r="A8118" s="62">
        <v>42131611</v>
      </c>
      <c r="B8118" s="63" t="s">
        <v>9814</v>
      </c>
    </row>
    <row r="8119" spans="1:2" x14ac:dyDescent="0.25">
      <c r="A8119" s="62">
        <v>42131612</v>
      </c>
      <c r="B8119" s="63" t="s">
        <v>17509</v>
      </c>
    </row>
    <row r="8120" spans="1:2" x14ac:dyDescent="0.25">
      <c r="A8120" s="62">
        <v>42131613</v>
      </c>
      <c r="B8120" s="63" t="s">
        <v>17618</v>
      </c>
    </row>
    <row r="8121" spans="1:2" x14ac:dyDescent="0.25">
      <c r="A8121" s="62">
        <v>42131701</v>
      </c>
      <c r="B8121" s="63" t="s">
        <v>9805</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4285</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10684</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3477</v>
      </c>
    </row>
    <row r="8134" spans="1:2" x14ac:dyDescent="0.25">
      <c r="A8134" s="62">
        <v>42132107</v>
      </c>
      <c r="B8134" s="63" t="s">
        <v>15072</v>
      </c>
    </row>
    <row r="8135" spans="1:2" x14ac:dyDescent="0.25">
      <c r="A8135" s="62">
        <v>42132108</v>
      </c>
      <c r="B8135" s="63" t="s">
        <v>2407</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11190</v>
      </c>
    </row>
    <row r="8141" spans="1:2" x14ac:dyDescent="0.25">
      <c r="A8141" s="62">
        <v>42141501</v>
      </c>
      <c r="B8141" s="63" t="s">
        <v>17765</v>
      </c>
    </row>
    <row r="8142" spans="1:2" x14ac:dyDescent="0.25">
      <c r="A8142" s="62">
        <v>42141502</v>
      </c>
      <c r="B8142" s="63" t="s">
        <v>5876</v>
      </c>
    </row>
    <row r="8143" spans="1:2" x14ac:dyDescent="0.25">
      <c r="A8143" s="62">
        <v>42141503</v>
      </c>
      <c r="B8143" s="63" t="s">
        <v>15152</v>
      </c>
    </row>
    <row r="8144" spans="1:2" x14ac:dyDescent="0.25">
      <c r="A8144" s="62">
        <v>42141504</v>
      </c>
      <c r="B8144" s="63" t="s">
        <v>543</v>
      </c>
    </row>
    <row r="8145" spans="1:2" x14ac:dyDescent="0.25">
      <c r="A8145" s="62">
        <v>42141601</v>
      </c>
      <c r="B8145" s="63" t="s">
        <v>5776</v>
      </c>
    </row>
    <row r="8146" spans="1:2" x14ac:dyDescent="0.25">
      <c r="A8146" s="62">
        <v>42141602</v>
      </c>
      <c r="B8146" s="63" t="s">
        <v>2817</v>
      </c>
    </row>
    <row r="8147" spans="1:2" x14ac:dyDescent="0.25">
      <c r="A8147" s="62">
        <v>42141603</v>
      </c>
      <c r="B8147" s="63" t="s">
        <v>8202</v>
      </c>
    </row>
    <row r="8148" spans="1:2" x14ac:dyDescent="0.25">
      <c r="A8148" s="62">
        <v>42141604</v>
      </c>
      <c r="B8148" s="63" t="s">
        <v>13877</v>
      </c>
    </row>
    <row r="8149" spans="1:2" x14ac:dyDescent="0.25">
      <c r="A8149" s="62">
        <v>42141605</v>
      </c>
      <c r="B8149" s="63" t="s">
        <v>18303</v>
      </c>
    </row>
    <row r="8150" spans="1:2" x14ac:dyDescent="0.25">
      <c r="A8150" s="62">
        <v>42141606</v>
      </c>
      <c r="B8150" s="63" t="s">
        <v>6334</v>
      </c>
    </row>
    <row r="8151" spans="1:2" x14ac:dyDescent="0.25">
      <c r="A8151" s="62">
        <v>42141607</v>
      </c>
      <c r="B8151" s="63" t="s">
        <v>3014</v>
      </c>
    </row>
    <row r="8152" spans="1:2" x14ac:dyDescent="0.25">
      <c r="A8152" s="62">
        <v>42141701</v>
      </c>
      <c r="B8152" s="63" t="s">
        <v>13396</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14912</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12249</v>
      </c>
    </row>
    <row r="8181" spans="1:2" x14ac:dyDescent="0.25">
      <c r="A8181" s="62">
        <v>42142104</v>
      </c>
      <c r="B8181" s="63" t="s">
        <v>8229</v>
      </c>
    </row>
    <row r="8182" spans="1:2" x14ac:dyDescent="0.25">
      <c r="A8182" s="62">
        <v>42142105</v>
      </c>
      <c r="B8182" s="63" t="s">
        <v>9925</v>
      </c>
    </row>
    <row r="8183" spans="1:2" x14ac:dyDescent="0.25">
      <c r="A8183" s="62">
        <v>42142106</v>
      </c>
      <c r="B8183" s="63" t="s">
        <v>16673</v>
      </c>
    </row>
    <row r="8184" spans="1:2" x14ac:dyDescent="0.25">
      <c r="A8184" s="62">
        <v>42142107</v>
      </c>
      <c r="B8184" s="63" t="s">
        <v>9301</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10719</v>
      </c>
    </row>
    <row r="8191" spans="1:2" x14ac:dyDescent="0.25">
      <c r="A8191" s="62">
        <v>42142114</v>
      </c>
      <c r="B8191" s="63" t="s">
        <v>1796</v>
      </c>
    </row>
    <row r="8192" spans="1:2" x14ac:dyDescent="0.25">
      <c r="A8192" s="62">
        <v>42142119</v>
      </c>
      <c r="B8192" s="63" t="s">
        <v>4283</v>
      </c>
    </row>
    <row r="8193" spans="1:2" x14ac:dyDescent="0.25">
      <c r="A8193" s="62">
        <v>42142201</v>
      </c>
      <c r="B8193" s="63" t="s">
        <v>15483</v>
      </c>
    </row>
    <row r="8194" spans="1:2" x14ac:dyDescent="0.25">
      <c r="A8194" s="62">
        <v>42142202</v>
      </c>
      <c r="B8194" s="63" t="s">
        <v>5584</v>
      </c>
    </row>
    <row r="8195" spans="1:2" x14ac:dyDescent="0.25">
      <c r="A8195" s="62">
        <v>42142203</v>
      </c>
      <c r="B8195" s="63" t="s">
        <v>14485</v>
      </c>
    </row>
    <row r="8196" spans="1:2" x14ac:dyDescent="0.25">
      <c r="A8196" s="62">
        <v>42142204</v>
      </c>
      <c r="B8196" s="63" t="s">
        <v>6747</v>
      </c>
    </row>
    <row r="8197" spans="1:2" x14ac:dyDescent="0.25">
      <c r="A8197" s="62">
        <v>42142301</v>
      </c>
      <c r="B8197" s="63" t="s">
        <v>3082</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11396</v>
      </c>
    </row>
    <row r="8203" spans="1:2" x14ac:dyDescent="0.25">
      <c r="A8203" s="62">
        <v>42142404</v>
      </c>
      <c r="B8203" s="63" t="s">
        <v>16641</v>
      </c>
    </row>
    <row r="8204" spans="1:2" x14ac:dyDescent="0.25">
      <c r="A8204" s="62">
        <v>42142405</v>
      </c>
      <c r="B8204" s="63" t="s">
        <v>8054</v>
      </c>
    </row>
    <row r="8205" spans="1:2" x14ac:dyDescent="0.25">
      <c r="A8205" s="62">
        <v>42142406</v>
      </c>
      <c r="B8205" s="63" t="s">
        <v>5335</v>
      </c>
    </row>
    <row r="8206" spans="1:2" x14ac:dyDescent="0.25">
      <c r="A8206" s="62">
        <v>42142407</v>
      </c>
      <c r="B8206" s="63" t="s">
        <v>16330</v>
      </c>
    </row>
    <row r="8207" spans="1:2" x14ac:dyDescent="0.25">
      <c r="A8207" s="62">
        <v>42142501</v>
      </c>
      <c r="B8207" s="63" t="s">
        <v>14541</v>
      </c>
    </row>
    <row r="8208" spans="1:2" x14ac:dyDescent="0.25">
      <c r="A8208" s="62">
        <v>42142502</v>
      </c>
      <c r="B8208" s="63" t="s">
        <v>10871</v>
      </c>
    </row>
    <row r="8209" spans="1:2" x14ac:dyDescent="0.25">
      <c r="A8209" s="62">
        <v>42142503</v>
      </c>
      <c r="B8209" s="63" t="s">
        <v>15024</v>
      </c>
    </row>
    <row r="8210" spans="1:2" x14ac:dyDescent="0.25">
      <c r="A8210" s="62">
        <v>42142504</v>
      </c>
      <c r="B8210" s="63" t="s">
        <v>7516</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8871</v>
      </c>
    </row>
    <row r="8216" spans="1:2" x14ac:dyDescent="0.25">
      <c r="A8216" s="62">
        <v>42142511</v>
      </c>
      <c r="B8216" s="63" t="s">
        <v>3285</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2272</v>
      </c>
    </row>
    <row r="8224" spans="1:2" x14ac:dyDescent="0.25">
      <c r="A8224" s="62">
        <v>42142519</v>
      </c>
      <c r="B8224" s="63" t="s">
        <v>16677</v>
      </c>
    </row>
    <row r="8225" spans="1:2" x14ac:dyDescent="0.25">
      <c r="A8225" s="62">
        <v>42142520</v>
      </c>
      <c r="B8225" s="63" t="s">
        <v>2802</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5720</v>
      </c>
    </row>
    <row r="8233" spans="1:2" x14ac:dyDescent="0.25">
      <c r="A8233" s="62">
        <v>42142528</v>
      </c>
      <c r="B8233" s="63" t="s">
        <v>16219</v>
      </c>
    </row>
    <row r="8234" spans="1:2" x14ac:dyDescent="0.25">
      <c r="A8234" s="62">
        <v>42142529</v>
      </c>
      <c r="B8234" s="63" t="s">
        <v>5278</v>
      </c>
    </row>
    <row r="8235" spans="1:2" x14ac:dyDescent="0.25">
      <c r="A8235" s="62">
        <v>42142530</v>
      </c>
      <c r="B8235" s="63" t="s">
        <v>11168</v>
      </c>
    </row>
    <row r="8236" spans="1:2" x14ac:dyDescent="0.25">
      <c r="A8236" s="62">
        <v>42142531</v>
      </c>
      <c r="B8236" s="63" t="s">
        <v>7800</v>
      </c>
    </row>
    <row r="8237" spans="1:2" x14ac:dyDescent="0.25">
      <c r="A8237" s="62">
        <v>42142532</v>
      </c>
      <c r="B8237" s="63" t="s">
        <v>13392</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2579</v>
      </c>
    </row>
    <row r="8248" spans="1:2" x14ac:dyDescent="0.25">
      <c r="A8248" s="62">
        <v>42142611</v>
      </c>
      <c r="B8248" s="63" t="s">
        <v>8312</v>
      </c>
    </row>
    <row r="8249" spans="1:2" x14ac:dyDescent="0.25">
      <c r="A8249" s="62">
        <v>42142612</v>
      </c>
      <c r="B8249" s="63" t="s">
        <v>12641</v>
      </c>
    </row>
    <row r="8250" spans="1:2" x14ac:dyDescent="0.25">
      <c r="A8250" s="62">
        <v>42142613</v>
      </c>
      <c r="B8250" s="63" t="s">
        <v>4057</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2922</v>
      </c>
    </row>
    <row r="8263" spans="1:2" x14ac:dyDescent="0.25">
      <c r="A8263" s="62">
        <v>42142708</v>
      </c>
      <c r="B8263" s="63" t="s">
        <v>17415</v>
      </c>
    </row>
    <row r="8264" spans="1:2" x14ac:dyDescent="0.25">
      <c r="A8264" s="62">
        <v>42142709</v>
      </c>
      <c r="B8264" s="63" t="s">
        <v>6506</v>
      </c>
    </row>
    <row r="8265" spans="1:2" x14ac:dyDescent="0.25">
      <c r="A8265" s="62">
        <v>42142710</v>
      </c>
      <c r="B8265" s="63" t="s">
        <v>10720</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2447</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15338</v>
      </c>
    </row>
    <row r="8284" spans="1:2" x14ac:dyDescent="0.25">
      <c r="A8284" s="62">
        <v>42142911</v>
      </c>
      <c r="B8284" s="63" t="s">
        <v>3083</v>
      </c>
    </row>
    <row r="8285" spans="1:2" x14ac:dyDescent="0.25">
      <c r="A8285" s="62">
        <v>42142912</v>
      </c>
      <c r="B8285" s="63" t="s">
        <v>14329</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8813</v>
      </c>
    </row>
    <row r="8293" spans="1:2" x14ac:dyDescent="0.25">
      <c r="A8293" s="62">
        <v>42143201</v>
      </c>
      <c r="B8293" s="63" t="s">
        <v>14968</v>
      </c>
    </row>
    <row r="8294" spans="1:2" x14ac:dyDescent="0.25">
      <c r="A8294" s="62">
        <v>42143202</v>
      </c>
      <c r="B8294" s="63" t="s">
        <v>3975</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2624</v>
      </c>
    </row>
    <row r="8300" spans="1:2" x14ac:dyDescent="0.25">
      <c r="A8300" s="62">
        <v>42143504</v>
      </c>
      <c r="B8300" s="63" t="s">
        <v>10068</v>
      </c>
    </row>
    <row r="8301" spans="1:2" x14ac:dyDescent="0.25">
      <c r="A8301" s="62">
        <v>42143505</v>
      </c>
      <c r="B8301" s="63" t="s">
        <v>11233</v>
      </c>
    </row>
    <row r="8302" spans="1:2" x14ac:dyDescent="0.25">
      <c r="A8302" s="62">
        <v>42143506</v>
      </c>
      <c r="B8302" s="63" t="s">
        <v>3588</v>
      </c>
    </row>
    <row r="8303" spans="1:2" x14ac:dyDescent="0.25">
      <c r="A8303" s="62">
        <v>42143507</v>
      </c>
      <c r="B8303" s="63" t="s">
        <v>12068</v>
      </c>
    </row>
    <row r="8304" spans="1:2" x14ac:dyDescent="0.25">
      <c r="A8304" s="62">
        <v>42143508</v>
      </c>
      <c r="B8304" s="63" t="s">
        <v>10884</v>
      </c>
    </row>
    <row r="8305" spans="1:2" x14ac:dyDescent="0.25">
      <c r="A8305" s="62">
        <v>42143509</v>
      </c>
      <c r="B8305" s="63" t="s">
        <v>11081</v>
      </c>
    </row>
    <row r="8306" spans="1:2" x14ac:dyDescent="0.25">
      <c r="A8306" s="62">
        <v>42143510</v>
      </c>
      <c r="B8306" s="63" t="s">
        <v>14716</v>
      </c>
    </row>
    <row r="8307" spans="1:2" x14ac:dyDescent="0.25">
      <c r="A8307" s="62">
        <v>42143511</v>
      </c>
      <c r="B8307" s="63" t="s">
        <v>3544</v>
      </c>
    </row>
    <row r="8308" spans="1:2" x14ac:dyDescent="0.25">
      <c r="A8308" s="62">
        <v>42143512</v>
      </c>
      <c r="B8308" s="63" t="s">
        <v>18754</v>
      </c>
    </row>
    <row r="8309" spans="1:2" x14ac:dyDescent="0.25">
      <c r="A8309" s="62">
        <v>42143513</v>
      </c>
      <c r="B8309" s="63" t="s">
        <v>4470</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4938</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10091</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8772</v>
      </c>
    </row>
    <row r="8329" spans="1:2" x14ac:dyDescent="0.25">
      <c r="A8329" s="62">
        <v>42151605</v>
      </c>
      <c r="B8329" s="63" t="s">
        <v>13890</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4174</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15124</v>
      </c>
    </row>
    <row r="8384" spans="1:2" x14ac:dyDescent="0.25">
      <c r="A8384" s="62">
        <v>42151661</v>
      </c>
      <c r="B8384" s="63" t="s">
        <v>10323</v>
      </c>
    </row>
    <row r="8385" spans="1:2" x14ac:dyDescent="0.25">
      <c r="A8385" s="62">
        <v>42151662</v>
      </c>
      <c r="B8385" s="63" t="s">
        <v>10762</v>
      </c>
    </row>
    <row r="8386" spans="1:2" x14ac:dyDescent="0.25">
      <c r="A8386" s="62">
        <v>42151663</v>
      </c>
      <c r="B8386" s="63" t="s">
        <v>13638</v>
      </c>
    </row>
    <row r="8387" spans="1:2" x14ac:dyDescent="0.25">
      <c r="A8387" s="62">
        <v>42151664</v>
      </c>
      <c r="B8387" s="63" t="s">
        <v>3825</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9409</v>
      </c>
    </row>
    <row r="8393" spans="1:2" x14ac:dyDescent="0.25">
      <c r="A8393" s="62">
        <v>42151670</v>
      </c>
      <c r="B8393" s="63" t="s">
        <v>14447</v>
      </c>
    </row>
    <row r="8394" spans="1:2" x14ac:dyDescent="0.25">
      <c r="A8394" s="62">
        <v>42151671</v>
      </c>
      <c r="B8394" s="63" t="s">
        <v>9909</v>
      </c>
    </row>
    <row r="8395" spans="1:2" x14ac:dyDescent="0.25">
      <c r="A8395" s="62">
        <v>42151672</v>
      </c>
      <c r="B8395" s="63" t="s">
        <v>2899</v>
      </c>
    </row>
    <row r="8396" spans="1:2" x14ac:dyDescent="0.25">
      <c r="A8396" s="62">
        <v>42151673</v>
      </c>
      <c r="B8396" s="63" t="s">
        <v>11311</v>
      </c>
    </row>
    <row r="8397" spans="1:2" x14ac:dyDescent="0.25">
      <c r="A8397" s="62">
        <v>42151674</v>
      </c>
      <c r="B8397" s="63" t="s">
        <v>15985</v>
      </c>
    </row>
    <row r="8398" spans="1:2" x14ac:dyDescent="0.25">
      <c r="A8398" s="62">
        <v>42151675</v>
      </c>
      <c r="B8398" s="63" t="s">
        <v>4308</v>
      </c>
    </row>
    <row r="8399" spans="1:2" x14ac:dyDescent="0.25">
      <c r="A8399" s="62">
        <v>42151676</v>
      </c>
      <c r="B8399" s="63" t="s">
        <v>13963</v>
      </c>
    </row>
    <row r="8400" spans="1:2" x14ac:dyDescent="0.25">
      <c r="A8400" s="62">
        <v>42151677</v>
      </c>
      <c r="B8400" s="63" t="s">
        <v>8732</v>
      </c>
    </row>
    <row r="8401" spans="1:2" x14ac:dyDescent="0.25">
      <c r="A8401" s="62">
        <v>42151678</v>
      </c>
      <c r="B8401" s="63" t="s">
        <v>3643</v>
      </c>
    </row>
    <row r="8402" spans="1:2" x14ac:dyDescent="0.25">
      <c r="A8402" s="62">
        <v>42151679</v>
      </c>
      <c r="B8402" s="63" t="s">
        <v>11201</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11122</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2452</v>
      </c>
    </row>
    <row r="8430" spans="1:2" x14ac:dyDescent="0.25">
      <c r="A8430" s="62">
        <v>42151905</v>
      </c>
      <c r="B8430" s="63" t="s">
        <v>10559</v>
      </c>
    </row>
    <row r="8431" spans="1:2" x14ac:dyDescent="0.25">
      <c r="A8431" s="62">
        <v>42151906</v>
      </c>
      <c r="B8431" s="63" t="s">
        <v>5084</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11354</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4756</v>
      </c>
    </row>
    <row r="8440" spans="1:2" x14ac:dyDescent="0.25">
      <c r="A8440" s="62">
        <v>42152003</v>
      </c>
      <c r="B8440" s="63" t="s">
        <v>15428</v>
      </c>
    </row>
    <row r="8441" spans="1:2" x14ac:dyDescent="0.25">
      <c r="A8441" s="62">
        <v>42152004</v>
      </c>
      <c r="B8441" s="63" t="s">
        <v>3921</v>
      </c>
    </row>
    <row r="8442" spans="1:2" x14ac:dyDescent="0.25">
      <c r="A8442" s="62">
        <v>42152005</v>
      </c>
      <c r="B8442" s="63" t="s">
        <v>4075</v>
      </c>
    </row>
    <row r="8443" spans="1:2" x14ac:dyDescent="0.25">
      <c r="A8443" s="62">
        <v>42152006</v>
      </c>
      <c r="B8443" s="63" t="s">
        <v>1521</v>
      </c>
    </row>
    <row r="8444" spans="1:2" x14ac:dyDescent="0.25">
      <c r="A8444" s="62">
        <v>42152007</v>
      </c>
      <c r="B8444" s="63" t="s">
        <v>13973</v>
      </c>
    </row>
    <row r="8445" spans="1:2" x14ac:dyDescent="0.25">
      <c r="A8445" s="62">
        <v>42152008</v>
      </c>
      <c r="B8445" s="63" t="s">
        <v>10018</v>
      </c>
    </row>
    <row r="8446" spans="1:2" x14ac:dyDescent="0.25">
      <c r="A8446" s="62">
        <v>42152009</v>
      </c>
      <c r="B8446" s="63" t="s">
        <v>17543</v>
      </c>
    </row>
    <row r="8447" spans="1:2" x14ac:dyDescent="0.25">
      <c r="A8447" s="62">
        <v>42152010</v>
      </c>
      <c r="B8447" s="63" t="s">
        <v>2007</v>
      </c>
    </row>
    <row r="8448" spans="1:2" x14ac:dyDescent="0.25">
      <c r="A8448" s="62">
        <v>42152011</v>
      </c>
      <c r="B8448" s="63" t="s">
        <v>4402</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13491</v>
      </c>
    </row>
    <row r="8457" spans="1:2" x14ac:dyDescent="0.25">
      <c r="A8457" s="62">
        <v>42152106</v>
      </c>
      <c r="B8457" s="63" t="s">
        <v>3789</v>
      </c>
    </row>
    <row r="8458" spans="1:2" x14ac:dyDescent="0.25">
      <c r="A8458" s="62">
        <v>42152107</v>
      </c>
      <c r="B8458" s="63" t="s">
        <v>7495</v>
      </c>
    </row>
    <row r="8459" spans="1:2" x14ac:dyDescent="0.25">
      <c r="A8459" s="62">
        <v>42152108</v>
      </c>
      <c r="B8459" s="63" t="s">
        <v>2527</v>
      </c>
    </row>
    <row r="8460" spans="1:2" x14ac:dyDescent="0.25">
      <c r="A8460" s="62">
        <v>42152109</v>
      </c>
      <c r="B8460" s="63" t="s">
        <v>4304</v>
      </c>
    </row>
    <row r="8461" spans="1:2" x14ac:dyDescent="0.25">
      <c r="A8461" s="62">
        <v>42152110</v>
      </c>
      <c r="B8461" s="63" t="s">
        <v>3297</v>
      </c>
    </row>
    <row r="8462" spans="1:2" x14ac:dyDescent="0.25">
      <c r="A8462" s="62">
        <v>42152111</v>
      </c>
      <c r="B8462" s="63" t="s">
        <v>18066</v>
      </c>
    </row>
    <row r="8463" spans="1:2" x14ac:dyDescent="0.25">
      <c r="A8463" s="62">
        <v>42152112</v>
      </c>
      <c r="B8463" s="63" t="s">
        <v>14505</v>
      </c>
    </row>
    <row r="8464" spans="1:2" x14ac:dyDescent="0.25">
      <c r="A8464" s="62">
        <v>42152113</v>
      </c>
      <c r="B8464" s="63" t="s">
        <v>10761</v>
      </c>
    </row>
    <row r="8465" spans="1:2" x14ac:dyDescent="0.25">
      <c r="A8465" s="62">
        <v>42152114</v>
      </c>
      <c r="B8465" s="63" t="s">
        <v>2724</v>
      </c>
    </row>
    <row r="8466" spans="1:2" x14ac:dyDescent="0.25">
      <c r="A8466" s="62">
        <v>42152115</v>
      </c>
      <c r="B8466" s="63" t="s">
        <v>15075</v>
      </c>
    </row>
    <row r="8467" spans="1:2" x14ac:dyDescent="0.25">
      <c r="A8467" s="62">
        <v>42152201</v>
      </c>
      <c r="B8467" s="63" t="s">
        <v>16038</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10752</v>
      </c>
    </row>
    <row r="8473" spans="1:2" x14ac:dyDescent="0.25">
      <c r="A8473" s="62">
        <v>42152207</v>
      </c>
      <c r="B8473" s="63" t="s">
        <v>4783</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9169</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7737</v>
      </c>
    </row>
    <row r="8491" spans="1:2" x14ac:dyDescent="0.25">
      <c r="A8491" s="62">
        <v>42152301</v>
      </c>
      <c r="B8491" s="63" t="s">
        <v>2182</v>
      </c>
    </row>
    <row r="8492" spans="1:2" x14ac:dyDescent="0.25">
      <c r="A8492" s="62">
        <v>42152302</v>
      </c>
      <c r="B8492" s="63" t="s">
        <v>12732</v>
      </c>
    </row>
    <row r="8493" spans="1:2" x14ac:dyDescent="0.25">
      <c r="A8493" s="62">
        <v>42152303</v>
      </c>
      <c r="B8493" s="63" t="s">
        <v>11510</v>
      </c>
    </row>
    <row r="8494" spans="1:2" x14ac:dyDescent="0.25">
      <c r="A8494" s="62">
        <v>42152304</v>
      </c>
      <c r="B8494" s="63" t="s">
        <v>11109</v>
      </c>
    </row>
    <row r="8495" spans="1:2" x14ac:dyDescent="0.25">
      <c r="A8495" s="62">
        <v>42152305</v>
      </c>
      <c r="B8495" s="63" t="s">
        <v>18294</v>
      </c>
    </row>
    <row r="8496" spans="1:2" x14ac:dyDescent="0.25">
      <c r="A8496" s="62">
        <v>42152306</v>
      </c>
      <c r="B8496" s="63" t="s">
        <v>18363</v>
      </c>
    </row>
    <row r="8497" spans="1:2" x14ac:dyDescent="0.25">
      <c r="A8497" s="62">
        <v>42152307</v>
      </c>
      <c r="B8497" s="63" t="s">
        <v>10851</v>
      </c>
    </row>
    <row r="8498" spans="1:2" x14ac:dyDescent="0.25">
      <c r="A8498" s="62">
        <v>42152401</v>
      </c>
      <c r="B8498" s="63" t="s">
        <v>2688</v>
      </c>
    </row>
    <row r="8499" spans="1:2" x14ac:dyDescent="0.25">
      <c r="A8499" s="62">
        <v>42152402</v>
      </c>
      <c r="B8499" s="63" t="s">
        <v>5939</v>
      </c>
    </row>
    <row r="8500" spans="1:2" x14ac:dyDescent="0.25">
      <c r="A8500" s="62">
        <v>42152403</v>
      </c>
      <c r="B8500" s="63" t="s">
        <v>18450</v>
      </c>
    </row>
    <row r="8501" spans="1:2" x14ac:dyDescent="0.25">
      <c r="A8501" s="62">
        <v>42152404</v>
      </c>
      <c r="B8501" s="63" t="s">
        <v>10005</v>
      </c>
    </row>
    <row r="8502" spans="1:2" x14ac:dyDescent="0.25">
      <c r="A8502" s="62">
        <v>42152405</v>
      </c>
      <c r="B8502" s="63" t="s">
        <v>8144</v>
      </c>
    </row>
    <row r="8503" spans="1:2" x14ac:dyDescent="0.25">
      <c r="A8503" s="62">
        <v>42152406</v>
      </c>
      <c r="B8503" s="63" t="s">
        <v>2038</v>
      </c>
    </row>
    <row r="8504" spans="1:2" x14ac:dyDescent="0.25">
      <c r="A8504" s="62">
        <v>42152407</v>
      </c>
      <c r="B8504" s="63" t="s">
        <v>14670</v>
      </c>
    </row>
    <row r="8505" spans="1:2" x14ac:dyDescent="0.25">
      <c r="A8505" s="62">
        <v>42152408</v>
      </c>
      <c r="B8505" s="63" t="s">
        <v>5714</v>
      </c>
    </row>
    <row r="8506" spans="1:2" x14ac:dyDescent="0.25">
      <c r="A8506" s="62">
        <v>42152409</v>
      </c>
      <c r="B8506" s="63" t="s">
        <v>7539</v>
      </c>
    </row>
    <row r="8507" spans="1:2" x14ac:dyDescent="0.25">
      <c r="A8507" s="62">
        <v>42152410</v>
      </c>
      <c r="B8507" s="63" t="s">
        <v>8913</v>
      </c>
    </row>
    <row r="8508" spans="1:2" x14ac:dyDescent="0.25">
      <c r="A8508" s="62">
        <v>42152411</v>
      </c>
      <c r="B8508" s="63" t="s">
        <v>15224</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4527</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3041</v>
      </c>
    </row>
    <row r="8521" spans="1:2" x14ac:dyDescent="0.25">
      <c r="A8521" s="62">
        <v>42152424</v>
      </c>
      <c r="B8521" s="63" t="s">
        <v>13168</v>
      </c>
    </row>
    <row r="8522" spans="1:2" x14ac:dyDescent="0.25">
      <c r="A8522" s="62">
        <v>42152425</v>
      </c>
      <c r="B8522" s="63" t="s">
        <v>3985</v>
      </c>
    </row>
    <row r="8523" spans="1:2" x14ac:dyDescent="0.25">
      <c r="A8523" s="62">
        <v>42152426</v>
      </c>
      <c r="B8523" s="63" t="s">
        <v>329</v>
      </c>
    </row>
    <row r="8524" spans="1:2" x14ac:dyDescent="0.25">
      <c r="A8524" s="62">
        <v>42152427</v>
      </c>
      <c r="B8524" s="63" t="s">
        <v>9381</v>
      </c>
    </row>
    <row r="8525" spans="1:2" x14ac:dyDescent="0.25">
      <c r="A8525" s="62">
        <v>42152428</v>
      </c>
      <c r="B8525" s="63" t="s">
        <v>15544</v>
      </c>
    </row>
    <row r="8526" spans="1:2" x14ac:dyDescent="0.25">
      <c r="A8526" s="62">
        <v>42152429</v>
      </c>
      <c r="B8526" s="63" t="s">
        <v>2287</v>
      </c>
    </row>
    <row r="8527" spans="1:2" x14ac:dyDescent="0.25">
      <c r="A8527" s="62">
        <v>42152430</v>
      </c>
      <c r="B8527" s="63" t="s">
        <v>5851</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4996</v>
      </c>
    </row>
    <row r="8534" spans="1:2" x14ac:dyDescent="0.25">
      <c r="A8534" s="62">
        <v>42152437</v>
      </c>
      <c r="B8534" s="63" t="s">
        <v>13561</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11288</v>
      </c>
    </row>
    <row r="8545" spans="1:2" x14ac:dyDescent="0.25">
      <c r="A8545" s="62">
        <v>42152449</v>
      </c>
      <c r="B8545" s="63" t="s">
        <v>10378</v>
      </c>
    </row>
    <row r="8546" spans="1:2" x14ac:dyDescent="0.25">
      <c r="A8546" s="62">
        <v>42152450</v>
      </c>
      <c r="B8546" s="63" t="s">
        <v>6404</v>
      </c>
    </row>
    <row r="8547" spans="1:2" x14ac:dyDescent="0.25">
      <c r="A8547" s="62">
        <v>42152451</v>
      </c>
      <c r="B8547" s="63" t="s">
        <v>3333</v>
      </c>
    </row>
    <row r="8548" spans="1:2" x14ac:dyDescent="0.25">
      <c r="A8548" s="62">
        <v>42152452</v>
      </c>
      <c r="B8548" s="63" t="s">
        <v>5843</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8918</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2531</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2002</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8992</v>
      </c>
    </row>
    <row r="8574" spans="1:2" x14ac:dyDescent="0.25">
      <c r="A8574" s="62">
        <v>42152513</v>
      </c>
      <c r="B8574" s="63" t="s">
        <v>17245</v>
      </c>
    </row>
    <row r="8575" spans="1:2" x14ac:dyDescent="0.25">
      <c r="A8575" s="62">
        <v>42152514</v>
      </c>
      <c r="B8575" s="63" t="s">
        <v>3968</v>
      </c>
    </row>
    <row r="8576" spans="1:2" x14ac:dyDescent="0.25">
      <c r="A8576" s="62">
        <v>42152516</v>
      </c>
      <c r="B8576" s="63" t="s">
        <v>18218</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2467</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10321</v>
      </c>
    </row>
    <row r="8595" spans="1:2" x14ac:dyDescent="0.25">
      <c r="A8595" s="62">
        <v>42152707</v>
      </c>
      <c r="B8595" s="63" t="s">
        <v>2601</v>
      </c>
    </row>
    <row r="8596" spans="1:2" x14ac:dyDescent="0.25">
      <c r="A8596" s="62">
        <v>42152708</v>
      </c>
      <c r="B8596" s="63" t="s">
        <v>5091</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7269</v>
      </c>
    </row>
    <row r="8603" spans="1:2" x14ac:dyDescent="0.25">
      <c r="A8603" s="62">
        <v>42152715</v>
      </c>
      <c r="B8603" s="63" t="s">
        <v>15398</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4483</v>
      </c>
    </row>
    <row r="8608" spans="1:2" x14ac:dyDescent="0.25">
      <c r="A8608" s="62">
        <v>42152804</v>
      </c>
      <c r="B8608" s="63" t="s">
        <v>10847</v>
      </c>
    </row>
    <row r="8609" spans="1:2" x14ac:dyDescent="0.25">
      <c r="A8609" s="62">
        <v>42152805</v>
      </c>
      <c r="B8609" s="63" t="s">
        <v>4848</v>
      </c>
    </row>
    <row r="8610" spans="1:2" x14ac:dyDescent="0.25">
      <c r="A8610" s="62">
        <v>42152806</v>
      </c>
      <c r="B8610" s="63" t="s">
        <v>5466</v>
      </c>
    </row>
    <row r="8611" spans="1:2" x14ac:dyDescent="0.25">
      <c r="A8611" s="62">
        <v>42152807</v>
      </c>
      <c r="B8611" s="63" t="s">
        <v>16801</v>
      </c>
    </row>
    <row r="8612" spans="1:2" x14ac:dyDescent="0.25">
      <c r="A8612" s="62">
        <v>42152808</v>
      </c>
      <c r="B8612" s="63" t="s">
        <v>11281</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14872</v>
      </c>
    </row>
    <row r="8617" spans="1:2" x14ac:dyDescent="0.25">
      <c r="A8617" s="62">
        <v>42161503</v>
      </c>
      <c r="B8617" s="63" t="s">
        <v>9407</v>
      </c>
    </row>
    <row r="8618" spans="1:2" x14ac:dyDescent="0.25">
      <c r="A8618" s="62">
        <v>42161504</v>
      </c>
      <c r="B8618" s="63" t="s">
        <v>9913</v>
      </c>
    </row>
    <row r="8619" spans="1:2" x14ac:dyDescent="0.25">
      <c r="A8619" s="62">
        <v>42161505</v>
      </c>
      <c r="B8619" s="63" t="s">
        <v>11727</v>
      </c>
    </row>
    <row r="8620" spans="1:2" x14ac:dyDescent="0.25">
      <c r="A8620" s="62">
        <v>42161506</v>
      </c>
      <c r="B8620" s="63" t="s">
        <v>3596</v>
      </c>
    </row>
    <row r="8621" spans="1:2" x14ac:dyDescent="0.25">
      <c r="A8621" s="62">
        <v>42161507</v>
      </c>
      <c r="B8621" s="63" t="s">
        <v>15269</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14679</v>
      </c>
    </row>
    <row r="8637" spans="1:2" x14ac:dyDescent="0.25">
      <c r="A8637" s="62">
        <v>42161613</v>
      </c>
      <c r="B8637" s="63" t="s">
        <v>7937</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16755</v>
      </c>
    </row>
    <row r="8643" spans="1:2" x14ac:dyDescent="0.25">
      <c r="A8643" s="62">
        <v>42161619</v>
      </c>
      <c r="B8643" s="63" t="s">
        <v>3824</v>
      </c>
    </row>
    <row r="8644" spans="1:2" x14ac:dyDescent="0.25">
      <c r="A8644" s="62">
        <v>42161620</v>
      </c>
      <c r="B8644" s="63" t="s">
        <v>9266</v>
      </c>
    </row>
    <row r="8645" spans="1:2" x14ac:dyDescent="0.25">
      <c r="A8645" s="62">
        <v>42161621</v>
      </c>
      <c r="B8645" s="63" t="s">
        <v>12194</v>
      </c>
    </row>
    <row r="8646" spans="1:2" x14ac:dyDescent="0.25">
      <c r="A8646" s="62">
        <v>42161622</v>
      </c>
      <c r="B8646" s="63" t="s">
        <v>8143</v>
      </c>
    </row>
    <row r="8647" spans="1:2" x14ac:dyDescent="0.25">
      <c r="A8647" s="62">
        <v>42161623</v>
      </c>
      <c r="B8647" s="63" t="s">
        <v>5308</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13711</v>
      </c>
    </row>
    <row r="8652" spans="1:2" x14ac:dyDescent="0.25">
      <c r="A8652" s="62">
        <v>42161628</v>
      </c>
      <c r="B8652" s="63" t="s">
        <v>11012</v>
      </c>
    </row>
    <row r="8653" spans="1:2" x14ac:dyDescent="0.25">
      <c r="A8653" s="62">
        <v>42161629</v>
      </c>
      <c r="B8653" s="63" t="s">
        <v>16905</v>
      </c>
    </row>
    <row r="8654" spans="1:2" x14ac:dyDescent="0.25">
      <c r="A8654" s="62">
        <v>42161630</v>
      </c>
      <c r="B8654" s="63" t="s">
        <v>4521</v>
      </c>
    </row>
    <row r="8655" spans="1:2" x14ac:dyDescent="0.25">
      <c r="A8655" s="62">
        <v>42161631</v>
      </c>
      <c r="B8655" s="63" t="s">
        <v>9924</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18534</v>
      </c>
    </row>
    <row r="8663" spans="1:2" x14ac:dyDescent="0.25">
      <c r="A8663" s="62">
        <v>42161704</v>
      </c>
      <c r="B8663" s="63" t="s">
        <v>3598</v>
      </c>
    </row>
    <row r="8664" spans="1:2" x14ac:dyDescent="0.25">
      <c r="A8664" s="62">
        <v>42161801</v>
      </c>
      <c r="B8664" s="63" t="s">
        <v>16305</v>
      </c>
    </row>
    <row r="8665" spans="1:2" x14ac:dyDescent="0.25">
      <c r="A8665" s="62">
        <v>42161802</v>
      </c>
      <c r="B8665" s="63" t="s">
        <v>11025</v>
      </c>
    </row>
    <row r="8666" spans="1:2" x14ac:dyDescent="0.25">
      <c r="A8666" s="62">
        <v>42161803</v>
      </c>
      <c r="B8666" s="63" t="s">
        <v>18449</v>
      </c>
    </row>
    <row r="8667" spans="1:2" x14ac:dyDescent="0.25">
      <c r="A8667" s="62">
        <v>42161804</v>
      </c>
      <c r="B8667" s="63" t="s">
        <v>16008</v>
      </c>
    </row>
    <row r="8668" spans="1:2" x14ac:dyDescent="0.25">
      <c r="A8668" s="62">
        <v>42171501</v>
      </c>
      <c r="B8668" s="63" t="s">
        <v>8264</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4433</v>
      </c>
    </row>
    <row r="8673" spans="1:2" x14ac:dyDescent="0.25">
      <c r="A8673" s="62">
        <v>42171604</v>
      </c>
      <c r="B8673" s="63" t="s">
        <v>5065</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13689</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2691</v>
      </c>
    </row>
    <row r="8688" spans="1:2" x14ac:dyDescent="0.25">
      <c r="A8688" s="62">
        <v>42171801</v>
      </c>
      <c r="B8688" s="63" t="s">
        <v>17877</v>
      </c>
    </row>
    <row r="8689" spans="1:2" x14ac:dyDescent="0.25">
      <c r="A8689" s="62">
        <v>42171802</v>
      </c>
      <c r="B8689" s="63" t="s">
        <v>2475</v>
      </c>
    </row>
    <row r="8690" spans="1:2" x14ac:dyDescent="0.25">
      <c r="A8690" s="62">
        <v>42171803</v>
      </c>
      <c r="B8690" s="63" t="s">
        <v>6036</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2627</v>
      </c>
    </row>
    <row r="8697" spans="1:2" x14ac:dyDescent="0.25">
      <c r="A8697" s="62">
        <v>42171904</v>
      </c>
      <c r="B8697" s="63" t="s">
        <v>14540</v>
      </c>
    </row>
    <row r="8698" spans="1:2" x14ac:dyDescent="0.25">
      <c r="A8698" s="62">
        <v>42171905</v>
      </c>
      <c r="B8698" s="63" t="s">
        <v>11065</v>
      </c>
    </row>
    <row r="8699" spans="1:2" x14ac:dyDescent="0.25">
      <c r="A8699" s="62">
        <v>42171906</v>
      </c>
      <c r="B8699" s="63" t="s">
        <v>9383</v>
      </c>
    </row>
    <row r="8700" spans="1:2" x14ac:dyDescent="0.25">
      <c r="A8700" s="62">
        <v>42171907</v>
      </c>
      <c r="B8700" s="63" t="s">
        <v>5641</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15507</v>
      </c>
    </row>
    <row r="8714" spans="1:2" x14ac:dyDescent="0.25">
      <c r="A8714" s="62">
        <v>42172001</v>
      </c>
      <c r="B8714" s="63" t="s">
        <v>5263</v>
      </c>
    </row>
    <row r="8715" spans="1:2" x14ac:dyDescent="0.25">
      <c r="A8715" s="62">
        <v>42172002</v>
      </c>
      <c r="B8715" s="63" t="s">
        <v>7056</v>
      </c>
    </row>
    <row r="8716" spans="1:2" x14ac:dyDescent="0.25">
      <c r="A8716" s="62">
        <v>42172003</v>
      </c>
      <c r="B8716" s="63" t="s">
        <v>3895</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11367</v>
      </c>
    </row>
    <row r="8721" spans="1:2" x14ac:dyDescent="0.25">
      <c r="A8721" s="62">
        <v>42172008</v>
      </c>
      <c r="B8721" s="63" t="s">
        <v>17888</v>
      </c>
    </row>
    <row r="8722" spans="1:2" x14ac:dyDescent="0.25">
      <c r="A8722" s="62">
        <v>42172009</v>
      </c>
      <c r="B8722" s="63" t="s">
        <v>9809</v>
      </c>
    </row>
    <row r="8723" spans="1:2" x14ac:dyDescent="0.25">
      <c r="A8723" s="62">
        <v>42172010</v>
      </c>
      <c r="B8723" s="63" t="s">
        <v>16703</v>
      </c>
    </row>
    <row r="8724" spans="1:2" x14ac:dyDescent="0.25">
      <c r="A8724" s="62">
        <v>42172011</v>
      </c>
      <c r="B8724" s="63" t="s">
        <v>18573</v>
      </c>
    </row>
    <row r="8725" spans="1:2" x14ac:dyDescent="0.25">
      <c r="A8725" s="62">
        <v>42172012</v>
      </c>
      <c r="B8725" s="63" t="s">
        <v>13940</v>
      </c>
    </row>
    <row r="8726" spans="1:2" x14ac:dyDescent="0.25">
      <c r="A8726" s="62">
        <v>42172013</v>
      </c>
      <c r="B8726" s="63" t="s">
        <v>9336</v>
      </c>
    </row>
    <row r="8727" spans="1:2" x14ac:dyDescent="0.25">
      <c r="A8727" s="62">
        <v>42172014</v>
      </c>
      <c r="B8727" s="63" t="s">
        <v>11214</v>
      </c>
    </row>
    <row r="8728" spans="1:2" x14ac:dyDescent="0.25">
      <c r="A8728" s="62">
        <v>42172015</v>
      </c>
      <c r="B8728" s="63" t="s">
        <v>8998</v>
      </c>
    </row>
    <row r="8729" spans="1:2" x14ac:dyDescent="0.25">
      <c r="A8729" s="62">
        <v>42172016</v>
      </c>
      <c r="B8729" s="63" t="s">
        <v>15311</v>
      </c>
    </row>
    <row r="8730" spans="1:2" x14ac:dyDescent="0.25">
      <c r="A8730" s="62">
        <v>42172017</v>
      </c>
      <c r="B8730" s="63" t="s">
        <v>6728</v>
      </c>
    </row>
    <row r="8731" spans="1:2" x14ac:dyDescent="0.25">
      <c r="A8731" s="62">
        <v>42172101</v>
      </c>
      <c r="B8731" s="63" t="s">
        <v>4371</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2451</v>
      </c>
    </row>
    <row r="8736" spans="1:2" x14ac:dyDescent="0.25">
      <c r="A8736" s="62">
        <v>42181502</v>
      </c>
      <c r="B8736" s="63" t="s">
        <v>7498</v>
      </c>
    </row>
    <row r="8737" spans="1:2" x14ac:dyDescent="0.25">
      <c r="A8737" s="62">
        <v>42181503</v>
      </c>
      <c r="B8737" s="63" t="s">
        <v>11083</v>
      </c>
    </row>
    <row r="8738" spans="1:2" x14ac:dyDescent="0.25">
      <c r="A8738" s="62">
        <v>42181504</v>
      </c>
      <c r="B8738" s="63" t="s">
        <v>11160</v>
      </c>
    </row>
    <row r="8739" spans="1:2" x14ac:dyDescent="0.25">
      <c r="A8739" s="62">
        <v>42181505</v>
      </c>
      <c r="B8739" s="63" t="s">
        <v>13546</v>
      </c>
    </row>
    <row r="8740" spans="1:2" x14ac:dyDescent="0.25">
      <c r="A8740" s="62">
        <v>42181506</v>
      </c>
      <c r="B8740" s="63" t="s">
        <v>6831</v>
      </c>
    </row>
    <row r="8741" spans="1:2" x14ac:dyDescent="0.25">
      <c r="A8741" s="62">
        <v>42181507</v>
      </c>
      <c r="B8741" s="63" t="s">
        <v>13213</v>
      </c>
    </row>
    <row r="8742" spans="1:2" x14ac:dyDescent="0.25">
      <c r="A8742" s="62">
        <v>42181508</v>
      </c>
      <c r="B8742" s="63" t="s">
        <v>8937</v>
      </c>
    </row>
    <row r="8743" spans="1:2" x14ac:dyDescent="0.25">
      <c r="A8743" s="62">
        <v>42181509</v>
      </c>
      <c r="B8743" s="63" t="s">
        <v>258</v>
      </c>
    </row>
    <row r="8744" spans="1:2" x14ac:dyDescent="0.25">
      <c r="A8744" s="62">
        <v>42181510</v>
      </c>
      <c r="B8744" s="63" t="s">
        <v>4157</v>
      </c>
    </row>
    <row r="8745" spans="1:2" x14ac:dyDescent="0.25">
      <c r="A8745" s="62">
        <v>42181511</v>
      </c>
      <c r="B8745" s="63" t="s">
        <v>15570</v>
      </c>
    </row>
    <row r="8746" spans="1:2" x14ac:dyDescent="0.25">
      <c r="A8746" s="62">
        <v>42181512</v>
      </c>
      <c r="B8746" s="63" t="s">
        <v>17663</v>
      </c>
    </row>
    <row r="8747" spans="1:2" x14ac:dyDescent="0.25">
      <c r="A8747" s="62">
        <v>42181513</v>
      </c>
      <c r="B8747" s="63" t="s">
        <v>4411</v>
      </c>
    </row>
    <row r="8748" spans="1:2" x14ac:dyDescent="0.25">
      <c r="A8748" s="62">
        <v>42181514</v>
      </c>
      <c r="B8748" s="63" t="s">
        <v>5281</v>
      </c>
    </row>
    <row r="8749" spans="1:2" x14ac:dyDescent="0.25">
      <c r="A8749" s="62">
        <v>42181515</v>
      </c>
      <c r="B8749" s="63" t="s">
        <v>3438</v>
      </c>
    </row>
    <row r="8750" spans="1:2" x14ac:dyDescent="0.25">
      <c r="A8750" s="62">
        <v>42181516</v>
      </c>
      <c r="B8750" s="63" t="s">
        <v>13939</v>
      </c>
    </row>
    <row r="8751" spans="1:2" x14ac:dyDescent="0.25">
      <c r="A8751" s="62">
        <v>42181517</v>
      </c>
      <c r="B8751" s="63" t="s">
        <v>2545</v>
      </c>
    </row>
    <row r="8752" spans="1:2" x14ac:dyDescent="0.25">
      <c r="A8752" s="62">
        <v>42181601</v>
      </c>
      <c r="B8752" s="63" t="s">
        <v>12457</v>
      </c>
    </row>
    <row r="8753" spans="1:2" x14ac:dyDescent="0.25">
      <c r="A8753" s="62">
        <v>42181602</v>
      </c>
      <c r="B8753" s="63" t="s">
        <v>10959</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5443</v>
      </c>
    </row>
    <row r="8760" spans="1:2" x14ac:dyDescent="0.25">
      <c r="A8760" s="62">
        <v>42181609</v>
      </c>
      <c r="B8760" s="63" t="s">
        <v>8319</v>
      </c>
    </row>
    <row r="8761" spans="1:2" x14ac:dyDescent="0.25">
      <c r="A8761" s="62">
        <v>42181610</v>
      </c>
      <c r="B8761" s="63" t="s">
        <v>3395</v>
      </c>
    </row>
    <row r="8762" spans="1:2" x14ac:dyDescent="0.25">
      <c r="A8762" s="62">
        <v>42181701</v>
      </c>
      <c r="B8762" s="63" t="s">
        <v>10238</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9256</v>
      </c>
    </row>
    <row r="8769" spans="1:2" x14ac:dyDescent="0.25">
      <c r="A8769" s="62">
        <v>42181708</v>
      </c>
      <c r="B8769" s="63" t="s">
        <v>15339</v>
      </c>
    </row>
    <row r="8770" spans="1:2" x14ac:dyDescent="0.25">
      <c r="A8770" s="62">
        <v>42181709</v>
      </c>
      <c r="B8770" s="63" t="s">
        <v>5283</v>
      </c>
    </row>
    <row r="8771" spans="1:2" x14ac:dyDescent="0.25">
      <c r="A8771" s="62">
        <v>42181710</v>
      </c>
      <c r="B8771" s="63" t="s">
        <v>1636</v>
      </c>
    </row>
    <row r="8772" spans="1:2" x14ac:dyDescent="0.25">
      <c r="A8772" s="62">
        <v>42181711</v>
      </c>
      <c r="B8772" s="63" t="s">
        <v>10789</v>
      </c>
    </row>
    <row r="8773" spans="1:2" x14ac:dyDescent="0.25">
      <c r="A8773" s="62">
        <v>42181712</v>
      </c>
      <c r="B8773" s="63" t="s">
        <v>13211</v>
      </c>
    </row>
    <row r="8774" spans="1:2" x14ac:dyDescent="0.25">
      <c r="A8774" s="62">
        <v>42181713</v>
      </c>
      <c r="B8774" s="63" t="s">
        <v>4381</v>
      </c>
    </row>
    <row r="8775" spans="1:2" x14ac:dyDescent="0.25">
      <c r="A8775" s="62">
        <v>42181714</v>
      </c>
      <c r="B8775" s="63" t="s">
        <v>6140</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6775</v>
      </c>
    </row>
    <row r="8781" spans="1:2" x14ac:dyDescent="0.25">
      <c r="A8781" s="62">
        <v>42181801</v>
      </c>
      <c r="B8781" s="63" t="s">
        <v>2490</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2426</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11627</v>
      </c>
    </row>
    <row r="8792" spans="1:2" x14ac:dyDescent="0.25">
      <c r="A8792" s="62">
        <v>42181907</v>
      </c>
      <c r="B8792" s="63" t="s">
        <v>11460</v>
      </c>
    </row>
    <row r="8793" spans="1:2" x14ac:dyDescent="0.25">
      <c r="A8793" s="62">
        <v>42181908</v>
      </c>
      <c r="B8793" s="63" t="s">
        <v>13924</v>
      </c>
    </row>
    <row r="8794" spans="1:2" x14ac:dyDescent="0.25">
      <c r="A8794" s="62">
        <v>42181909</v>
      </c>
      <c r="B8794" s="63" t="s">
        <v>2400</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3139</v>
      </c>
    </row>
    <row r="8800" spans="1:2" x14ac:dyDescent="0.25">
      <c r="A8800" s="62">
        <v>42182004</v>
      </c>
      <c r="B8800" s="63" t="s">
        <v>13032</v>
      </c>
    </row>
    <row r="8801" spans="1:2" x14ac:dyDescent="0.25">
      <c r="A8801" s="62">
        <v>42182005</v>
      </c>
      <c r="B8801" s="63" t="s">
        <v>5267</v>
      </c>
    </row>
    <row r="8802" spans="1:2" x14ac:dyDescent="0.25">
      <c r="A8802" s="62">
        <v>42182006</v>
      </c>
      <c r="B8802" s="63" t="s">
        <v>10210</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18188</v>
      </c>
    </row>
    <row r="8809" spans="1:2" x14ac:dyDescent="0.25">
      <c r="A8809" s="62">
        <v>42182013</v>
      </c>
      <c r="B8809" s="63" t="s">
        <v>5195</v>
      </c>
    </row>
    <row r="8810" spans="1:2" x14ac:dyDescent="0.25">
      <c r="A8810" s="62">
        <v>42182014</v>
      </c>
      <c r="B8810" s="63" t="s">
        <v>7020</v>
      </c>
    </row>
    <row r="8811" spans="1:2" x14ac:dyDescent="0.25">
      <c r="A8811" s="62">
        <v>42182015</v>
      </c>
      <c r="B8811" s="63" t="s">
        <v>11547</v>
      </c>
    </row>
    <row r="8812" spans="1:2" x14ac:dyDescent="0.25">
      <c r="A8812" s="62">
        <v>42182016</v>
      </c>
      <c r="B8812" s="63" t="s">
        <v>17981</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3938</v>
      </c>
    </row>
    <row r="8821" spans="1:2" x14ac:dyDescent="0.25">
      <c r="A8821" s="62">
        <v>42182105</v>
      </c>
      <c r="B8821" s="63" t="s">
        <v>13144</v>
      </c>
    </row>
    <row r="8822" spans="1:2" x14ac:dyDescent="0.25">
      <c r="A8822" s="62">
        <v>42182106</v>
      </c>
      <c r="B8822" s="63" t="s">
        <v>4369</v>
      </c>
    </row>
    <row r="8823" spans="1:2" x14ac:dyDescent="0.25">
      <c r="A8823" s="62">
        <v>42182107</v>
      </c>
      <c r="B8823" s="63" t="s">
        <v>13836</v>
      </c>
    </row>
    <row r="8824" spans="1:2" x14ac:dyDescent="0.25">
      <c r="A8824" s="62">
        <v>42182108</v>
      </c>
      <c r="B8824" s="63" t="s">
        <v>8988</v>
      </c>
    </row>
    <row r="8825" spans="1:2" x14ac:dyDescent="0.25">
      <c r="A8825" s="62">
        <v>42182201</v>
      </c>
      <c r="B8825" s="63" t="s">
        <v>16588</v>
      </c>
    </row>
    <row r="8826" spans="1:2" x14ac:dyDescent="0.25">
      <c r="A8826" s="62">
        <v>42182202</v>
      </c>
      <c r="B8826" s="63" t="s">
        <v>2979</v>
      </c>
    </row>
    <row r="8827" spans="1:2" x14ac:dyDescent="0.25">
      <c r="A8827" s="62">
        <v>42182203</v>
      </c>
      <c r="B8827" s="63" t="s">
        <v>5261</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2815</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3896</v>
      </c>
    </row>
    <row r="8841" spans="1:2" x14ac:dyDescent="0.25">
      <c r="A8841" s="62">
        <v>42182308</v>
      </c>
      <c r="B8841" s="63" t="s">
        <v>5176</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9701</v>
      </c>
    </row>
    <row r="8851" spans="1:2" x14ac:dyDescent="0.25">
      <c r="A8851" s="62">
        <v>42182404</v>
      </c>
      <c r="B8851" s="63" t="s">
        <v>14648</v>
      </c>
    </row>
    <row r="8852" spans="1:2" x14ac:dyDescent="0.25">
      <c r="A8852" s="62">
        <v>42182405</v>
      </c>
      <c r="B8852" s="63" t="s">
        <v>8852</v>
      </c>
    </row>
    <row r="8853" spans="1:2" x14ac:dyDescent="0.25">
      <c r="A8853" s="62">
        <v>42182406</v>
      </c>
      <c r="B8853" s="63" t="s">
        <v>4466</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14350</v>
      </c>
    </row>
    <row r="8858" spans="1:2" x14ac:dyDescent="0.25">
      <c r="A8858" s="62">
        <v>42182411</v>
      </c>
      <c r="B8858" s="63" t="s">
        <v>13882</v>
      </c>
    </row>
    <row r="8859" spans="1:2" x14ac:dyDescent="0.25">
      <c r="A8859" s="62">
        <v>42182412</v>
      </c>
      <c r="B8859" s="63" t="s">
        <v>5921</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3613</v>
      </c>
    </row>
    <row r="8871" spans="1:2" x14ac:dyDescent="0.25">
      <c r="A8871" s="62">
        <v>42182502</v>
      </c>
      <c r="B8871" s="63" t="s">
        <v>6031</v>
      </c>
    </row>
    <row r="8872" spans="1:2" x14ac:dyDescent="0.25">
      <c r="A8872" s="62">
        <v>42182601</v>
      </c>
      <c r="B8872" s="63" t="s">
        <v>16686</v>
      </c>
    </row>
    <row r="8873" spans="1:2" x14ac:dyDescent="0.25">
      <c r="A8873" s="62">
        <v>42182602</v>
      </c>
      <c r="B8873" s="63" t="s">
        <v>5579</v>
      </c>
    </row>
    <row r="8874" spans="1:2" x14ac:dyDescent="0.25">
      <c r="A8874" s="62">
        <v>42182603</v>
      </c>
      <c r="B8874" s="63" t="s">
        <v>15964</v>
      </c>
    </row>
    <row r="8875" spans="1:2" x14ac:dyDescent="0.25">
      <c r="A8875" s="62">
        <v>42182604</v>
      </c>
      <c r="B8875" s="63" t="s">
        <v>16517</v>
      </c>
    </row>
    <row r="8876" spans="1:2" x14ac:dyDescent="0.25">
      <c r="A8876" s="62">
        <v>42182701</v>
      </c>
      <c r="B8876" s="63" t="s">
        <v>9860</v>
      </c>
    </row>
    <row r="8877" spans="1:2" x14ac:dyDescent="0.25">
      <c r="A8877" s="62">
        <v>42182702</v>
      </c>
      <c r="B8877" s="63" t="s">
        <v>3791</v>
      </c>
    </row>
    <row r="8878" spans="1:2" x14ac:dyDescent="0.25">
      <c r="A8878" s="62">
        <v>42182703</v>
      </c>
      <c r="B8878" s="63" t="s">
        <v>4241</v>
      </c>
    </row>
    <row r="8879" spans="1:2" x14ac:dyDescent="0.25">
      <c r="A8879" s="62">
        <v>42182704</v>
      </c>
      <c r="B8879" s="63" t="s">
        <v>7349</v>
      </c>
    </row>
    <row r="8880" spans="1:2" x14ac:dyDescent="0.25">
      <c r="A8880" s="62">
        <v>42182801</v>
      </c>
      <c r="B8880" s="63" t="s">
        <v>4586</v>
      </c>
    </row>
    <row r="8881" spans="1:2" x14ac:dyDescent="0.25">
      <c r="A8881" s="62">
        <v>42182802</v>
      </c>
      <c r="B8881" s="63" t="s">
        <v>14036</v>
      </c>
    </row>
    <row r="8882" spans="1:2" x14ac:dyDescent="0.25">
      <c r="A8882" s="62">
        <v>42182803</v>
      </c>
      <c r="B8882" s="63" t="s">
        <v>16794</v>
      </c>
    </row>
    <row r="8883" spans="1:2" x14ac:dyDescent="0.25">
      <c r="A8883" s="62">
        <v>42182804</v>
      </c>
      <c r="B8883" s="63" t="s">
        <v>8228</v>
      </c>
    </row>
    <row r="8884" spans="1:2" x14ac:dyDescent="0.25">
      <c r="A8884" s="62">
        <v>42182805</v>
      </c>
      <c r="B8884" s="63" t="s">
        <v>14709</v>
      </c>
    </row>
    <row r="8885" spans="1:2" x14ac:dyDescent="0.25">
      <c r="A8885" s="62">
        <v>42182806</v>
      </c>
      <c r="B8885" s="63" t="s">
        <v>16661</v>
      </c>
    </row>
    <row r="8886" spans="1:2" x14ac:dyDescent="0.25">
      <c r="A8886" s="62">
        <v>42182807</v>
      </c>
      <c r="B8886" s="63" t="s">
        <v>5196</v>
      </c>
    </row>
    <row r="8887" spans="1:2" x14ac:dyDescent="0.25">
      <c r="A8887" s="62">
        <v>42182808</v>
      </c>
      <c r="B8887" s="63" t="s">
        <v>9766</v>
      </c>
    </row>
    <row r="8888" spans="1:2" x14ac:dyDescent="0.25">
      <c r="A8888" s="62">
        <v>42182901</v>
      </c>
      <c r="B8888" s="63" t="s">
        <v>3253</v>
      </c>
    </row>
    <row r="8889" spans="1:2" x14ac:dyDescent="0.25">
      <c r="A8889" s="62">
        <v>42182902</v>
      </c>
      <c r="B8889" s="63" t="s">
        <v>3534</v>
      </c>
    </row>
    <row r="8890" spans="1:2" x14ac:dyDescent="0.25">
      <c r="A8890" s="62">
        <v>42182903</v>
      </c>
      <c r="B8890" s="63" t="s">
        <v>9917</v>
      </c>
    </row>
    <row r="8891" spans="1:2" x14ac:dyDescent="0.25">
      <c r="A8891" s="62">
        <v>42182904</v>
      </c>
      <c r="B8891" s="63" t="s">
        <v>11285</v>
      </c>
    </row>
    <row r="8892" spans="1:2" x14ac:dyDescent="0.25">
      <c r="A8892" s="62">
        <v>42183001</v>
      </c>
      <c r="B8892" s="63" t="s">
        <v>15335</v>
      </c>
    </row>
    <row r="8893" spans="1:2" x14ac:dyDescent="0.25">
      <c r="A8893" s="62">
        <v>42183002</v>
      </c>
      <c r="B8893" s="63" t="s">
        <v>4494</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18815</v>
      </c>
    </row>
    <row r="8898" spans="1:2" x14ac:dyDescent="0.25">
      <c r="A8898" s="62">
        <v>42183007</v>
      </c>
      <c r="B8898" s="63" t="s">
        <v>3076</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10428</v>
      </c>
    </row>
    <row r="8904" spans="1:2" x14ac:dyDescent="0.25">
      <c r="A8904" s="62">
        <v>42183013</v>
      </c>
      <c r="B8904" s="63" t="s">
        <v>1849</v>
      </c>
    </row>
    <row r="8905" spans="1:2" x14ac:dyDescent="0.25">
      <c r="A8905" s="62">
        <v>42183014</v>
      </c>
      <c r="B8905" s="63" t="s">
        <v>13962</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14367</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11540</v>
      </c>
    </row>
    <row r="8915" spans="1:2" x14ac:dyDescent="0.25">
      <c r="A8915" s="62">
        <v>42183024</v>
      </c>
      <c r="B8915" s="63" t="s">
        <v>6413</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7868</v>
      </c>
    </row>
    <row r="8920" spans="1:2" x14ac:dyDescent="0.25">
      <c r="A8920" s="62">
        <v>42183029</v>
      </c>
      <c r="B8920" s="63" t="s">
        <v>4791</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10414</v>
      </c>
    </row>
    <row r="8930" spans="1:2" x14ac:dyDescent="0.25">
      <c r="A8930" s="62">
        <v>42183039</v>
      </c>
      <c r="B8930" s="63" t="s">
        <v>9198</v>
      </c>
    </row>
    <row r="8931" spans="1:2" x14ac:dyDescent="0.25">
      <c r="A8931" s="62">
        <v>42183040</v>
      </c>
      <c r="B8931" s="63" t="s">
        <v>13860</v>
      </c>
    </row>
    <row r="8932" spans="1:2" x14ac:dyDescent="0.25">
      <c r="A8932" s="62">
        <v>42183041</v>
      </c>
      <c r="B8932" s="63" t="s">
        <v>2446</v>
      </c>
    </row>
    <row r="8933" spans="1:2" x14ac:dyDescent="0.25">
      <c r="A8933" s="62">
        <v>42183042</v>
      </c>
      <c r="B8933" s="63" t="s">
        <v>1084</v>
      </c>
    </row>
    <row r="8934" spans="1:2" x14ac:dyDescent="0.25">
      <c r="A8934" s="62">
        <v>42183043</v>
      </c>
      <c r="B8934" s="63" t="s">
        <v>3392</v>
      </c>
    </row>
    <row r="8935" spans="1:2" x14ac:dyDescent="0.25">
      <c r="A8935" s="62">
        <v>42183044</v>
      </c>
      <c r="B8935" s="63" t="s">
        <v>11711</v>
      </c>
    </row>
    <row r="8936" spans="1:2" x14ac:dyDescent="0.25">
      <c r="A8936" s="62">
        <v>42183045</v>
      </c>
      <c r="B8936" s="63" t="s">
        <v>4143</v>
      </c>
    </row>
    <row r="8937" spans="1:2" x14ac:dyDescent="0.25">
      <c r="A8937" s="62">
        <v>42183046</v>
      </c>
      <c r="B8937" s="63" t="s">
        <v>5017</v>
      </c>
    </row>
    <row r="8938" spans="1:2" x14ac:dyDescent="0.25">
      <c r="A8938" s="62">
        <v>42183047</v>
      </c>
      <c r="B8938" s="63" t="s">
        <v>8150</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17823</v>
      </c>
    </row>
    <row r="8946" spans="1:2" x14ac:dyDescent="0.25">
      <c r="A8946" s="62">
        <v>42191602</v>
      </c>
      <c r="B8946" s="63" t="s">
        <v>4796</v>
      </c>
    </row>
    <row r="8947" spans="1:2" x14ac:dyDescent="0.25">
      <c r="A8947" s="62">
        <v>42191603</v>
      </c>
      <c r="B8947" s="63" t="s">
        <v>389</v>
      </c>
    </row>
    <row r="8948" spans="1:2" x14ac:dyDescent="0.25">
      <c r="A8948" s="62">
        <v>42191604</v>
      </c>
      <c r="B8948" s="63" t="s">
        <v>11080</v>
      </c>
    </row>
    <row r="8949" spans="1:2" x14ac:dyDescent="0.25">
      <c r="A8949" s="62">
        <v>42191605</v>
      </c>
      <c r="B8949" s="63" t="s">
        <v>18013</v>
      </c>
    </row>
    <row r="8950" spans="1:2" x14ac:dyDescent="0.25">
      <c r="A8950" s="62">
        <v>42191606</v>
      </c>
      <c r="B8950" s="63" t="s">
        <v>11079</v>
      </c>
    </row>
    <row r="8951" spans="1:2" x14ac:dyDescent="0.25">
      <c r="A8951" s="62">
        <v>42191607</v>
      </c>
      <c r="B8951" s="63" t="s">
        <v>7724</v>
      </c>
    </row>
    <row r="8952" spans="1:2" x14ac:dyDescent="0.25">
      <c r="A8952" s="62">
        <v>42191608</v>
      </c>
      <c r="B8952" s="63" t="s">
        <v>2402</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11145</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4004</v>
      </c>
    </row>
    <row r="8978" spans="1:2" x14ac:dyDescent="0.25">
      <c r="A8978" s="62">
        <v>42191811</v>
      </c>
      <c r="B8978" s="63" t="s">
        <v>15396</v>
      </c>
    </row>
    <row r="8979" spans="1:2" x14ac:dyDescent="0.25">
      <c r="A8979" s="62">
        <v>42191812</v>
      </c>
      <c r="B8979" s="63" t="s">
        <v>10666</v>
      </c>
    </row>
    <row r="8980" spans="1:2" x14ac:dyDescent="0.25">
      <c r="A8980" s="62">
        <v>42191813</v>
      </c>
      <c r="B8980" s="63" t="s">
        <v>9889</v>
      </c>
    </row>
    <row r="8981" spans="1:2" x14ac:dyDescent="0.25">
      <c r="A8981" s="62">
        <v>42191814</v>
      </c>
      <c r="B8981" s="63" t="s">
        <v>5435</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6293</v>
      </c>
    </row>
    <row r="8987" spans="1:2" x14ac:dyDescent="0.25">
      <c r="A8987" s="62">
        <v>42191906</v>
      </c>
      <c r="B8987" s="63" t="s">
        <v>18350</v>
      </c>
    </row>
    <row r="8988" spans="1:2" x14ac:dyDescent="0.25">
      <c r="A8988" s="62">
        <v>42191907</v>
      </c>
      <c r="B8988" s="63" t="s">
        <v>4107</v>
      </c>
    </row>
    <row r="8989" spans="1:2" x14ac:dyDescent="0.25">
      <c r="A8989" s="62">
        <v>42192001</v>
      </c>
      <c r="B8989" s="63" t="s">
        <v>8733</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10165</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3502</v>
      </c>
    </row>
    <row r="9009" spans="1:2" x14ac:dyDescent="0.25">
      <c r="A9009" s="62">
        <v>42192213</v>
      </c>
      <c r="B9009" s="63" t="s">
        <v>3926</v>
      </c>
    </row>
    <row r="9010" spans="1:2" x14ac:dyDescent="0.25">
      <c r="A9010" s="62">
        <v>42192301</v>
      </c>
      <c r="B9010" s="63" t="s">
        <v>9430</v>
      </c>
    </row>
    <row r="9011" spans="1:2" x14ac:dyDescent="0.25">
      <c r="A9011" s="62">
        <v>42192302</v>
      </c>
      <c r="B9011" s="63" t="s">
        <v>17919</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4268</v>
      </c>
    </row>
    <row r="9021" spans="1:2" x14ac:dyDescent="0.25">
      <c r="A9021" s="62">
        <v>42192501</v>
      </c>
      <c r="B9021" s="63" t="s">
        <v>15740</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4838</v>
      </c>
    </row>
    <row r="9032" spans="1:2" x14ac:dyDescent="0.25">
      <c r="A9032" s="62">
        <v>42201505</v>
      </c>
      <c r="B9032" s="63" t="s">
        <v>13340</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5357</v>
      </c>
    </row>
    <row r="9044" spans="1:2" x14ac:dyDescent="0.25">
      <c r="A9044" s="62">
        <v>42201604</v>
      </c>
      <c r="B9044" s="63" t="s">
        <v>6541</v>
      </c>
    </row>
    <row r="9045" spans="1:2" x14ac:dyDescent="0.25">
      <c r="A9045" s="62">
        <v>42201605</v>
      </c>
      <c r="B9045" s="63" t="s">
        <v>11455</v>
      </c>
    </row>
    <row r="9046" spans="1:2" x14ac:dyDescent="0.25">
      <c r="A9046" s="62">
        <v>42201606</v>
      </c>
      <c r="B9046" s="63" t="s">
        <v>16770</v>
      </c>
    </row>
    <row r="9047" spans="1:2" x14ac:dyDescent="0.25">
      <c r="A9047" s="62">
        <v>42201607</v>
      </c>
      <c r="B9047" s="63" t="s">
        <v>9511</v>
      </c>
    </row>
    <row r="9048" spans="1:2" x14ac:dyDescent="0.25">
      <c r="A9048" s="62">
        <v>42201608</v>
      </c>
      <c r="B9048" s="63" t="s">
        <v>13595</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9524</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15843</v>
      </c>
    </row>
    <row r="9057" spans="1:2" x14ac:dyDescent="0.25">
      <c r="A9057" s="62">
        <v>42201706</v>
      </c>
      <c r="B9057" s="63" t="s">
        <v>2387</v>
      </c>
    </row>
    <row r="9058" spans="1:2" x14ac:dyDescent="0.25">
      <c r="A9058" s="62">
        <v>42201707</v>
      </c>
      <c r="B9058" s="63" t="s">
        <v>6041</v>
      </c>
    </row>
    <row r="9059" spans="1:2" x14ac:dyDescent="0.25">
      <c r="A9059" s="62">
        <v>42201708</v>
      </c>
      <c r="B9059" s="63" t="s">
        <v>10470</v>
      </c>
    </row>
    <row r="9060" spans="1:2" x14ac:dyDescent="0.25">
      <c r="A9060" s="62">
        <v>42201709</v>
      </c>
      <c r="B9060" s="63" t="s">
        <v>4823</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13301</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2508</v>
      </c>
    </row>
    <row r="9070" spans="1:2" x14ac:dyDescent="0.25">
      <c r="A9070" s="62">
        <v>42201719</v>
      </c>
      <c r="B9070" s="63" t="s">
        <v>8863</v>
      </c>
    </row>
    <row r="9071" spans="1:2" x14ac:dyDescent="0.25">
      <c r="A9071" s="62">
        <v>42201801</v>
      </c>
      <c r="B9071" s="63" t="s">
        <v>4158</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9382</v>
      </c>
    </row>
    <row r="9077" spans="1:2" x14ac:dyDescent="0.25">
      <c r="A9077" s="62">
        <v>42201807</v>
      </c>
      <c r="B9077" s="63" t="s">
        <v>9138</v>
      </c>
    </row>
    <row r="9078" spans="1:2" x14ac:dyDescent="0.25">
      <c r="A9078" s="62">
        <v>42201808</v>
      </c>
      <c r="B9078" s="63" t="s">
        <v>2731</v>
      </c>
    </row>
    <row r="9079" spans="1:2" x14ac:dyDescent="0.25">
      <c r="A9079" s="62">
        <v>42201809</v>
      </c>
      <c r="B9079" s="63" t="s">
        <v>12727</v>
      </c>
    </row>
    <row r="9080" spans="1:2" x14ac:dyDescent="0.25">
      <c r="A9080" s="62">
        <v>42201810</v>
      </c>
      <c r="B9080" s="63" t="s">
        <v>9999</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9164</v>
      </c>
    </row>
    <row r="9086" spans="1:2" x14ac:dyDescent="0.25">
      <c r="A9086" s="62">
        <v>42201816</v>
      </c>
      <c r="B9086" s="63" t="s">
        <v>7263</v>
      </c>
    </row>
    <row r="9087" spans="1:2" x14ac:dyDescent="0.25">
      <c r="A9087" s="62">
        <v>42201817</v>
      </c>
      <c r="B9087" s="63" t="s">
        <v>3008</v>
      </c>
    </row>
    <row r="9088" spans="1:2" x14ac:dyDescent="0.25">
      <c r="A9088" s="62">
        <v>42201818</v>
      </c>
      <c r="B9088" s="63" t="s">
        <v>1974</v>
      </c>
    </row>
    <row r="9089" spans="1:2" x14ac:dyDescent="0.25">
      <c r="A9089" s="62">
        <v>42201819</v>
      </c>
      <c r="B9089" s="63" t="s">
        <v>6127</v>
      </c>
    </row>
    <row r="9090" spans="1:2" x14ac:dyDescent="0.25">
      <c r="A9090" s="62">
        <v>42201820</v>
      </c>
      <c r="B9090" s="63" t="s">
        <v>16810</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10108</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13365</v>
      </c>
    </row>
    <row r="9107" spans="1:2" x14ac:dyDescent="0.25">
      <c r="A9107" s="62">
        <v>42201837</v>
      </c>
      <c r="B9107" s="63" t="s">
        <v>13800</v>
      </c>
    </row>
    <row r="9108" spans="1:2" x14ac:dyDescent="0.25">
      <c r="A9108" s="62">
        <v>42201838</v>
      </c>
      <c r="B9108" s="63" t="s">
        <v>5676</v>
      </c>
    </row>
    <row r="9109" spans="1:2" x14ac:dyDescent="0.25">
      <c r="A9109" s="62">
        <v>42201839</v>
      </c>
      <c r="B9109" s="63" t="s">
        <v>6061</v>
      </c>
    </row>
    <row r="9110" spans="1:2" x14ac:dyDescent="0.25">
      <c r="A9110" s="62">
        <v>42201840</v>
      </c>
      <c r="B9110" s="63" t="s">
        <v>18557</v>
      </c>
    </row>
    <row r="9111" spans="1:2" x14ac:dyDescent="0.25">
      <c r="A9111" s="62">
        <v>42201841</v>
      </c>
      <c r="B9111" s="63" t="s">
        <v>3590</v>
      </c>
    </row>
    <row r="9112" spans="1:2" x14ac:dyDescent="0.25">
      <c r="A9112" s="62">
        <v>42201901</v>
      </c>
      <c r="B9112" s="63" t="s">
        <v>7151</v>
      </c>
    </row>
    <row r="9113" spans="1:2" x14ac:dyDescent="0.25">
      <c r="A9113" s="62">
        <v>42201902</v>
      </c>
      <c r="B9113" s="63" t="s">
        <v>4664</v>
      </c>
    </row>
    <row r="9114" spans="1:2" x14ac:dyDescent="0.25">
      <c r="A9114" s="62">
        <v>42201903</v>
      </c>
      <c r="B9114" s="63" t="s">
        <v>11031</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3834</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4612</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4262</v>
      </c>
    </row>
    <row r="9131" spans="1:2" x14ac:dyDescent="0.25">
      <c r="A9131" s="62">
        <v>42202202</v>
      </c>
      <c r="B9131" s="63" t="s">
        <v>15542</v>
      </c>
    </row>
    <row r="9132" spans="1:2" x14ac:dyDescent="0.25">
      <c r="A9132" s="62">
        <v>42202203</v>
      </c>
      <c r="B9132" s="63" t="s">
        <v>4137</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9891</v>
      </c>
    </row>
    <row r="9143" spans="1:2" x14ac:dyDescent="0.25">
      <c r="A9143" s="62">
        <v>42202704</v>
      </c>
      <c r="B9143" s="63" t="s">
        <v>14348</v>
      </c>
    </row>
    <row r="9144" spans="1:2" x14ac:dyDescent="0.25">
      <c r="A9144" s="62">
        <v>42202801</v>
      </c>
      <c r="B9144" s="63" t="s">
        <v>3380</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8982</v>
      </c>
    </row>
    <row r="9149" spans="1:2" x14ac:dyDescent="0.25">
      <c r="A9149" s="62">
        <v>42203201</v>
      </c>
      <c r="B9149" s="63" t="s">
        <v>9641</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6113</v>
      </c>
    </row>
    <row r="9158" spans="1:2" x14ac:dyDescent="0.25">
      <c r="A9158" s="62">
        <v>42203405</v>
      </c>
      <c r="B9158" s="63" t="s">
        <v>14752</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3480</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9111</v>
      </c>
    </row>
    <row r="9168" spans="1:2" x14ac:dyDescent="0.25">
      <c r="A9168" s="62">
        <v>42203503</v>
      </c>
      <c r="B9168" s="63" t="s">
        <v>13596</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1989</v>
      </c>
    </row>
    <row r="9173" spans="1:2" x14ac:dyDescent="0.25">
      <c r="A9173" s="62">
        <v>42203604</v>
      </c>
      <c r="B9173" s="63" t="s">
        <v>3744</v>
      </c>
    </row>
    <row r="9174" spans="1:2" x14ac:dyDescent="0.25">
      <c r="A9174" s="62">
        <v>42203605</v>
      </c>
      <c r="B9174" s="63" t="s">
        <v>12902</v>
      </c>
    </row>
    <row r="9175" spans="1:2" x14ac:dyDescent="0.25">
      <c r="A9175" s="62">
        <v>42203701</v>
      </c>
      <c r="B9175" s="63" t="s">
        <v>2503</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13141</v>
      </c>
    </row>
    <row r="9181" spans="1:2" x14ac:dyDescent="0.25">
      <c r="A9181" s="62">
        <v>42203707</v>
      </c>
      <c r="B9181" s="63" t="s">
        <v>2879</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3052</v>
      </c>
    </row>
    <row r="9186" spans="1:2" x14ac:dyDescent="0.25">
      <c r="A9186" s="62">
        <v>42203802</v>
      </c>
      <c r="B9186" s="63" t="s">
        <v>11759</v>
      </c>
    </row>
    <row r="9187" spans="1:2" x14ac:dyDescent="0.25">
      <c r="A9187" s="62">
        <v>42203803</v>
      </c>
      <c r="B9187" s="63" t="s">
        <v>13647</v>
      </c>
    </row>
    <row r="9188" spans="1:2" x14ac:dyDescent="0.25">
      <c r="A9188" s="62">
        <v>42203901</v>
      </c>
      <c r="B9188" s="63" t="s">
        <v>3999</v>
      </c>
    </row>
    <row r="9189" spans="1:2" x14ac:dyDescent="0.25">
      <c r="A9189" s="62">
        <v>42203902</v>
      </c>
      <c r="B9189" s="63" t="s">
        <v>8956</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2353</v>
      </c>
    </row>
    <row r="9195" spans="1:2" x14ac:dyDescent="0.25">
      <c r="A9195" s="62">
        <v>42204006</v>
      </c>
      <c r="B9195" s="63" t="s">
        <v>10707</v>
      </c>
    </row>
    <row r="9196" spans="1:2" x14ac:dyDescent="0.25">
      <c r="A9196" s="62">
        <v>42204007</v>
      </c>
      <c r="B9196" s="63" t="s">
        <v>17946</v>
      </c>
    </row>
    <row r="9197" spans="1:2" x14ac:dyDescent="0.25">
      <c r="A9197" s="62">
        <v>42204008</v>
      </c>
      <c r="B9197" s="63" t="s">
        <v>11362</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9071</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4960</v>
      </c>
    </row>
    <row r="9207" spans="1:2" x14ac:dyDescent="0.25">
      <c r="A9207" s="62">
        <v>42211601</v>
      </c>
      <c r="B9207" s="63" t="s">
        <v>14075</v>
      </c>
    </row>
    <row r="9208" spans="1:2" x14ac:dyDescent="0.25">
      <c r="A9208" s="62">
        <v>42211602</v>
      </c>
      <c r="B9208" s="63" t="s">
        <v>3244</v>
      </c>
    </row>
    <row r="9209" spans="1:2" x14ac:dyDescent="0.25">
      <c r="A9209" s="62">
        <v>42211603</v>
      </c>
      <c r="B9209" s="63" t="s">
        <v>15107</v>
      </c>
    </row>
    <row r="9210" spans="1:2" x14ac:dyDescent="0.25">
      <c r="A9210" s="62">
        <v>42211604</v>
      </c>
      <c r="B9210" s="63" t="s">
        <v>17373</v>
      </c>
    </row>
    <row r="9211" spans="1:2" x14ac:dyDescent="0.25">
      <c r="A9211" s="62">
        <v>42211605</v>
      </c>
      <c r="B9211" s="63" t="s">
        <v>10484</v>
      </c>
    </row>
    <row r="9212" spans="1:2" x14ac:dyDescent="0.25">
      <c r="A9212" s="62">
        <v>42211606</v>
      </c>
      <c r="B9212" s="63" t="s">
        <v>14590</v>
      </c>
    </row>
    <row r="9213" spans="1:2" x14ac:dyDescent="0.25">
      <c r="A9213" s="62">
        <v>42211607</v>
      </c>
      <c r="B9213" s="63" t="s">
        <v>10676</v>
      </c>
    </row>
    <row r="9214" spans="1:2" x14ac:dyDescent="0.25">
      <c r="A9214" s="62">
        <v>42211608</v>
      </c>
      <c r="B9214" s="63" t="s">
        <v>13566</v>
      </c>
    </row>
    <row r="9215" spans="1:2" x14ac:dyDescent="0.25">
      <c r="A9215" s="62">
        <v>42211609</v>
      </c>
      <c r="B9215" s="63" t="s">
        <v>9426</v>
      </c>
    </row>
    <row r="9216" spans="1:2" x14ac:dyDescent="0.25">
      <c r="A9216" s="62">
        <v>42211610</v>
      </c>
      <c r="B9216" s="63" t="s">
        <v>14996</v>
      </c>
    </row>
    <row r="9217" spans="1:2" x14ac:dyDescent="0.25">
      <c r="A9217" s="62">
        <v>42211611</v>
      </c>
      <c r="B9217" s="63" t="s">
        <v>4291</v>
      </c>
    </row>
    <row r="9218" spans="1:2" x14ac:dyDescent="0.25">
      <c r="A9218" s="62">
        <v>42211612</v>
      </c>
      <c r="B9218" s="63" t="s">
        <v>12721</v>
      </c>
    </row>
    <row r="9219" spans="1:2" x14ac:dyDescent="0.25">
      <c r="A9219" s="62">
        <v>42211613</v>
      </c>
      <c r="B9219" s="63" t="s">
        <v>5553</v>
      </c>
    </row>
    <row r="9220" spans="1:2" x14ac:dyDescent="0.25">
      <c r="A9220" s="62">
        <v>42211614</v>
      </c>
      <c r="B9220" s="63" t="s">
        <v>13347</v>
      </c>
    </row>
    <row r="9221" spans="1:2" x14ac:dyDescent="0.25">
      <c r="A9221" s="62">
        <v>42211615</v>
      </c>
      <c r="B9221" s="63" t="s">
        <v>7361</v>
      </c>
    </row>
    <row r="9222" spans="1:2" x14ac:dyDescent="0.25">
      <c r="A9222" s="62">
        <v>42211616</v>
      </c>
      <c r="B9222" s="63" t="s">
        <v>890</v>
      </c>
    </row>
    <row r="9223" spans="1:2" x14ac:dyDescent="0.25">
      <c r="A9223" s="62">
        <v>42211617</v>
      </c>
      <c r="B9223" s="63" t="s">
        <v>14565</v>
      </c>
    </row>
    <row r="9224" spans="1:2" x14ac:dyDescent="0.25">
      <c r="A9224" s="62">
        <v>42211618</v>
      </c>
      <c r="B9224" s="63" t="s">
        <v>18488</v>
      </c>
    </row>
    <row r="9225" spans="1:2" x14ac:dyDescent="0.25">
      <c r="A9225" s="62">
        <v>42211701</v>
      </c>
      <c r="B9225" s="63" t="s">
        <v>7118</v>
      </c>
    </row>
    <row r="9226" spans="1:2" x14ac:dyDescent="0.25">
      <c r="A9226" s="62">
        <v>42211702</v>
      </c>
      <c r="B9226" s="63" t="s">
        <v>13609</v>
      </c>
    </row>
    <row r="9227" spans="1:2" x14ac:dyDescent="0.25">
      <c r="A9227" s="62">
        <v>42211703</v>
      </c>
      <c r="B9227" s="63" t="s">
        <v>17053</v>
      </c>
    </row>
    <row r="9228" spans="1:2" x14ac:dyDescent="0.25">
      <c r="A9228" s="62">
        <v>42211704</v>
      </c>
      <c r="B9228" s="63" t="s">
        <v>4582</v>
      </c>
    </row>
    <row r="9229" spans="1:2" x14ac:dyDescent="0.25">
      <c r="A9229" s="62">
        <v>42211705</v>
      </c>
      <c r="B9229" s="63" t="s">
        <v>4898</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5183</v>
      </c>
    </row>
    <row r="9236" spans="1:2" x14ac:dyDescent="0.25">
      <c r="A9236" s="62">
        <v>42211712</v>
      </c>
      <c r="B9236" s="63" t="s">
        <v>14848</v>
      </c>
    </row>
    <row r="9237" spans="1:2" x14ac:dyDescent="0.25">
      <c r="A9237" s="62">
        <v>42211801</v>
      </c>
      <c r="B9237" s="63" t="s">
        <v>2613</v>
      </c>
    </row>
    <row r="9238" spans="1:2" x14ac:dyDescent="0.25">
      <c r="A9238" s="62">
        <v>42211802</v>
      </c>
      <c r="B9238" s="63" t="s">
        <v>419</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5242</v>
      </c>
    </row>
    <row r="9246" spans="1:2" x14ac:dyDescent="0.25">
      <c r="A9246" s="62">
        <v>42211810</v>
      </c>
      <c r="B9246" s="63" t="s">
        <v>18051</v>
      </c>
    </row>
    <row r="9247" spans="1:2" x14ac:dyDescent="0.25">
      <c r="A9247" s="62">
        <v>42211811</v>
      </c>
      <c r="B9247" s="63" t="s">
        <v>14789</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16807</v>
      </c>
    </row>
    <row r="9256" spans="1:2" x14ac:dyDescent="0.25">
      <c r="A9256" s="62">
        <v>42211907</v>
      </c>
      <c r="B9256" s="63" t="s">
        <v>9072</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16336</v>
      </c>
    </row>
    <row r="9264" spans="1:2" x14ac:dyDescent="0.25">
      <c r="A9264" s="62">
        <v>42211915</v>
      </c>
      <c r="B9264" s="63" t="s">
        <v>5246</v>
      </c>
    </row>
    <row r="9265" spans="1:2" x14ac:dyDescent="0.25">
      <c r="A9265" s="62">
        <v>42211916</v>
      </c>
      <c r="B9265" s="63" t="s">
        <v>10681</v>
      </c>
    </row>
    <row r="9266" spans="1:2" x14ac:dyDescent="0.25">
      <c r="A9266" s="62">
        <v>42211917</v>
      </c>
      <c r="B9266" s="63" t="s">
        <v>3184</v>
      </c>
    </row>
    <row r="9267" spans="1:2" x14ac:dyDescent="0.25">
      <c r="A9267" s="62">
        <v>42211918</v>
      </c>
      <c r="B9267" s="63" t="s">
        <v>15177</v>
      </c>
    </row>
    <row r="9268" spans="1:2" x14ac:dyDescent="0.25">
      <c r="A9268" s="62">
        <v>42212001</v>
      </c>
      <c r="B9268" s="63" t="s">
        <v>5188</v>
      </c>
    </row>
    <row r="9269" spans="1:2" x14ac:dyDescent="0.25">
      <c r="A9269" s="62">
        <v>42212002</v>
      </c>
      <c r="B9269" s="63" t="s">
        <v>11475</v>
      </c>
    </row>
    <row r="9270" spans="1:2" x14ac:dyDescent="0.25">
      <c r="A9270" s="62">
        <v>42212003</v>
      </c>
      <c r="B9270" s="63" t="s">
        <v>7094</v>
      </c>
    </row>
    <row r="9271" spans="1:2" x14ac:dyDescent="0.25">
      <c r="A9271" s="62">
        <v>42212004</v>
      </c>
      <c r="B9271" s="63" t="s">
        <v>2984</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10062</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2355</v>
      </c>
    </row>
    <row r="9293" spans="1:2" x14ac:dyDescent="0.25">
      <c r="A9293" s="62">
        <v>42212302</v>
      </c>
      <c r="B9293" s="63" t="s">
        <v>2610</v>
      </c>
    </row>
    <row r="9294" spans="1:2" x14ac:dyDescent="0.25">
      <c r="A9294" s="62">
        <v>42212303</v>
      </c>
      <c r="B9294" s="63" t="s">
        <v>2414</v>
      </c>
    </row>
    <row r="9295" spans="1:2" x14ac:dyDescent="0.25">
      <c r="A9295" s="62">
        <v>42212304</v>
      </c>
      <c r="B9295" s="63" t="s">
        <v>7998</v>
      </c>
    </row>
    <row r="9296" spans="1:2" x14ac:dyDescent="0.25">
      <c r="A9296" s="62">
        <v>42221501</v>
      </c>
      <c r="B9296" s="63" t="s">
        <v>16521</v>
      </c>
    </row>
    <row r="9297" spans="1:2" x14ac:dyDescent="0.25">
      <c r="A9297" s="62">
        <v>42221502</v>
      </c>
      <c r="B9297" s="63" t="s">
        <v>5847</v>
      </c>
    </row>
    <row r="9298" spans="1:2" x14ac:dyDescent="0.25">
      <c r="A9298" s="62">
        <v>42221503</v>
      </c>
      <c r="B9298" s="63" t="s">
        <v>15126</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16532</v>
      </c>
    </row>
    <row r="9307" spans="1:2" x14ac:dyDescent="0.25">
      <c r="A9307" s="62">
        <v>42221601</v>
      </c>
      <c r="B9307" s="63" t="s">
        <v>9152</v>
      </c>
    </row>
    <row r="9308" spans="1:2" x14ac:dyDescent="0.25">
      <c r="A9308" s="62">
        <v>42221602</v>
      </c>
      <c r="B9308" s="63" t="s">
        <v>7853</v>
      </c>
    </row>
    <row r="9309" spans="1:2" x14ac:dyDescent="0.25">
      <c r="A9309" s="62">
        <v>42221603</v>
      </c>
      <c r="B9309" s="63" t="s">
        <v>17092</v>
      </c>
    </row>
    <row r="9310" spans="1:2" x14ac:dyDescent="0.25">
      <c r="A9310" s="62">
        <v>42221604</v>
      </c>
      <c r="B9310" s="63" t="s">
        <v>4741</v>
      </c>
    </row>
    <row r="9311" spans="1:2" x14ac:dyDescent="0.25">
      <c r="A9311" s="62">
        <v>42221605</v>
      </c>
      <c r="B9311" s="63" t="s">
        <v>15321</v>
      </c>
    </row>
    <row r="9312" spans="1:2" x14ac:dyDescent="0.25">
      <c r="A9312" s="62">
        <v>42221606</v>
      </c>
      <c r="B9312" s="63" t="s">
        <v>14566</v>
      </c>
    </row>
    <row r="9313" spans="1:2" x14ac:dyDescent="0.25">
      <c r="A9313" s="62">
        <v>42221607</v>
      </c>
      <c r="B9313" s="63" t="s">
        <v>3114</v>
      </c>
    </row>
    <row r="9314" spans="1:2" x14ac:dyDescent="0.25">
      <c r="A9314" s="62">
        <v>42221608</v>
      </c>
      <c r="B9314" s="63" t="s">
        <v>8178</v>
      </c>
    </row>
    <row r="9315" spans="1:2" x14ac:dyDescent="0.25">
      <c r="A9315" s="62">
        <v>42221609</v>
      </c>
      <c r="B9315" s="63" t="s">
        <v>17940</v>
      </c>
    </row>
    <row r="9316" spans="1:2" x14ac:dyDescent="0.25">
      <c r="A9316" s="62">
        <v>42221610</v>
      </c>
      <c r="B9316" s="63" t="s">
        <v>9778</v>
      </c>
    </row>
    <row r="9317" spans="1:2" x14ac:dyDescent="0.25">
      <c r="A9317" s="62">
        <v>42221611</v>
      </c>
      <c r="B9317" s="63" t="s">
        <v>13021</v>
      </c>
    </row>
    <row r="9318" spans="1:2" x14ac:dyDescent="0.25">
      <c r="A9318" s="62">
        <v>42221612</v>
      </c>
      <c r="B9318" s="63" t="s">
        <v>70</v>
      </c>
    </row>
    <row r="9319" spans="1:2" x14ac:dyDescent="0.25">
      <c r="A9319" s="62">
        <v>42221613</v>
      </c>
      <c r="B9319" s="63" t="s">
        <v>2513</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5021</v>
      </c>
    </row>
    <row r="9326" spans="1:2" x14ac:dyDescent="0.25">
      <c r="A9326" s="62">
        <v>42221702</v>
      </c>
      <c r="B9326" s="63" t="s">
        <v>7855</v>
      </c>
    </row>
    <row r="9327" spans="1:2" x14ac:dyDescent="0.25">
      <c r="A9327" s="62">
        <v>42221703</v>
      </c>
      <c r="B9327" s="63" t="s">
        <v>4679</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13788</v>
      </c>
    </row>
    <row r="9332" spans="1:2" x14ac:dyDescent="0.25">
      <c r="A9332" s="62">
        <v>42221801</v>
      </c>
      <c r="B9332" s="63" t="s">
        <v>11346</v>
      </c>
    </row>
    <row r="9333" spans="1:2" x14ac:dyDescent="0.25">
      <c r="A9333" s="62">
        <v>42221802</v>
      </c>
      <c r="B9333" s="63" t="s">
        <v>2267</v>
      </c>
    </row>
    <row r="9334" spans="1:2" x14ac:dyDescent="0.25">
      <c r="A9334" s="62">
        <v>42221803</v>
      </c>
      <c r="B9334" s="63" t="s">
        <v>18551</v>
      </c>
    </row>
    <row r="9335" spans="1:2" x14ac:dyDescent="0.25">
      <c r="A9335" s="62">
        <v>42221901</v>
      </c>
      <c r="B9335" s="63" t="s">
        <v>16102</v>
      </c>
    </row>
    <row r="9336" spans="1:2" x14ac:dyDescent="0.25">
      <c r="A9336" s="62">
        <v>42221902</v>
      </c>
      <c r="B9336" s="63" t="s">
        <v>14294</v>
      </c>
    </row>
    <row r="9337" spans="1:2" x14ac:dyDescent="0.25">
      <c r="A9337" s="62">
        <v>42221903</v>
      </c>
      <c r="B9337" s="63" t="s">
        <v>11486</v>
      </c>
    </row>
    <row r="9338" spans="1:2" x14ac:dyDescent="0.25">
      <c r="A9338" s="62">
        <v>42222001</v>
      </c>
      <c r="B9338" s="63" t="s">
        <v>10906</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5949</v>
      </c>
    </row>
    <row r="9343" spans="1:2" x14ac:dyDescent="0.25">
      <c r="A9343" s="62">
        <v>42222006</v>
      </c>
      <c r="B9343" s="63" t="s">
        <v>995</v>
      </c>
    </row>
    <row r="9344" spans="1:2" x14ac:dyDescent="0.25">
      <c r="A9344" s="62">
        <v>42222007</v>
      </c>
      <c r="B9344" s="63" t="s">
        <v>14280</v>
      </c>
    </row>
    <row r="9345" spans="1:2" x14ac:dyDescent="0.25">
      <c r="A9345" s="62">
        <v>42222008</v>
      </c>
      <c r="B9345" s="63" t="s">
        <v>4946</v>
      </c>
    </row>
    <row r="9346" spans="1:2" x14ac:dyDescent="0.25">
      <c r="A9346" s="62">
        <v>42222101</v>
      </c>
      <c r="B9346" s="63" t="s">
        <v>7736</v>
      </c>
    </row>
    <row r="9347" spans="1:2" x14ac:dyDescent="0.25">
      <c r="A9347" s="62">
        <v>42222102</v>
      </c>
      <c r="B9347" s="63" t="s">
        <v>4798</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11125</v>
      </c>
    </row>
    <row r="9357" spans="1:2" x14ac:dyDescent="0.25">
      <c r="A9357" s="62">
        <v>42222306</v>
      </c>
      <c r="B9357" s="63" t="s">
        <v>8501</v>
      </c>
    </row>
    <row r="9358" spans="1:2" x14ac:dyDescent="0.25">
      <c r="A9358" s="62">
        <v>42222307</v>
      </c>
      <c r="B9358" s="63" t="s">
        <v>10366</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2920</v>
      </c>
    </row>
    <row r="9370" spans="1:2" x14ac:dyDescent="0.25">
      <c r="A9370" s="62">
        <v>42231510</v>
      </c>
      <c r="B9370" s="63" t="s">
        <v>7908</v>
      </c>
    </row>
    <row r="9371" spans="1:2" x14ac:dyDescent="0.25">
      <c r="A9371" s="62">
        <v>42231601</v>
      </c>
      <c r="B9371" s="63" t="s">
        <v>4846</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2778</v>
      </c>
    </row>
    <row r="9376" spans="1:2" x14ac:dyDescent="0.25">
      <c r="A9376" s="62">
        <v>42231606</v>
      </c>
      <c r="B9376" s="63" t="s">
        <v>2955</v>
      </c>
    </row>
    <row r="9377" spans="1:2" x14ac:dyDescent="0.25">
      <c r="A9377" s="62">
        <v>42231608</v>
      </c>
      <c r="B9377" s="63" t="s">
        <v>14344</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16749</v>
      </c>
    </row>
    <row r="9388" spans="1:2" x14ac:dyDescent="0.25">
      <c r="A9388" s="62">
        <v>42231805</v>
      </c>
      <c r="B9388" s="63" t="s">
        <v>14126</v>
      </c>
    </row>
    <row r="9389" spans="1:2" x14ac:dyDescent="0.25">
      <c r="A9389" s="62">
        <v>42231806</v>
      </c>
      <c r="B9389" s="63" t="s">
        <v>3249</v>
      </c>
    </row>
    <row r="9390" spans="1:2" x14ac:dyDescent="0.25">
      <c r="A9390" s="62">
        <v>42231807</v>
      </c>
      <c r="B9390" s="63" t="s">
        <v>8089</v>
      </c>
    </row>
    <row r="9391" spans="1:2" x14ac:dyDescent="0.25">
      <c r="A9391" s="62">
        <v>42231901</v>
      </c>
      <c r="B9391" s="63" t="s">
        <v>9368</v>
      </c>
    </row>
    <row r="9392" spans="1:2" x14ac:dyDescent="0.25">
      <c r="A9392" s="62">
        <v>42231902</v>
      </c>
      <c r="B9392" s="63" t="s">
        <v>6254</v>
      </c>
    </row>
    <row r="9393" spans="1:2" x14ac:dyDescent="0.25">
      <c r="A9393" s="62">
        <v>42231903</v>
      </c>
      <c r="B9393" s="63" t="s">
        <v>10779</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9571</v>
      </c>
    </row>
    <row r="9398" spans="1:2" x14ac:dyDescent="0.25">
      <c r="A9398" s="62">
        <v>42241502</v>
      </c>
      <c r="B9398" s="63" t="s">
        <v>17055</v>
      </c>
    </row>
    <row r="9399" spans="1:2" x14ac:dyDescent="0.25">
      <c r="A9399" s="62">
        <v>42241503</v>
      </c>
      <c r="B9399" s="63" t="s">
        <v>16772</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11477</v>
      </c>
    </row>
    <row r="9407" spans="1:2" x14ac:dyDescent="0.25">
      <c r="A9407" s="62">
        <v>42241512</v>
      </c>
      <c r="B9407" s="63" t="s">
        <v>15055</v>
      </c>
    </row>
    <row r="9408" spans="1:2" x14ac:dyDescent="0.25">
      <c r="A9408" s="62">
        <v>42241513</v>
      </c>
      <c r="B9408" s="63" t="s">
        <v>4218</v>
      </c>
    </row>
    <row r="9409" spans="1:2" x14ac:dyDescent="0.25">
      <c r="A9409" s="62">
        <v>42241514</v>
      </c>
      <c r="B9409" s="63" t="s">
        <v>16639</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3024</v>
      </c>
    </row>
    <row r="9417" spans="1:2" x14ac:dyDescent="0.25">
      <c r="A9417" s="62">
        <v>42241701</v>
      </c>
      <c r="B9417" s="63" t="s">
        <v>7099</v>
      </c>
    </row>
    <row r="9418" spans="1:2" x14ac:dyDescent="0.25">
      <c r="A9418" s="62">
        <v>42241702</v>
      </c>
      <c r="B9418" s="63" t="s">
        <v>1996</v>
      </c>
    </row>
    <row r="9419" spans="1:2" x14ac:dyDescent="0.25">
      <c r="A9419" s="62">
        <v>42241703</v>
      </c>
      <c r="B9419" s="63" t="s">
        <v>11121</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5754</v>
      </c>
    </row>
    <row r="9426" spans="1:2" x14ac:dyDescent="0.25">
      <c r="A9426" s="62">
        <v>42241802</v>
      </c>
      <c r="B9426" s="63" t="s">
        <v>16502</v>
      </c>
    </row>
    <row r="9427" spans="1:2" x14ac:dyDescent="0.25">
      <c r="A9427" s="62">
        <v>42241803</v>
      </c>
      <c r="B9427" s="63" t="s">
        <v>3149</v>
      </c>
    </row>
    <row r="9428" spans="1:2" x14ac:dyDescent="0.25">
      <c r="A9428" s="62">
        <v>42241804</v>
      </c>
      <c r="B9428" s="63" t="s">
        <v>8546</v>
      </c>
    </row>
    <row r="9429" spans="1:2" x14ac:dyDescent="0.25">
      <c r="A9429" s="62">
        <v>42241805</v>
      </c>
      <c r="B9429" s="63" t="s">
        <v>9695</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12481</v>
      </c>
    </row>
    <row r="9436" spans="1:2" x14ac:dyDescent="0.25">
      <c r="A9436" s="62">
        <v>42241901</v>
      </c>
      <c r="B9436" s="63" t="s">
        <v>17690</v>
      </c>
    </row>
    <row r="9437" spans="1:2" x14ac:dyDescent="0.25">
      <c r="A9437" s="62">
        <v>42241902</v>
      </c>
      <c r="B9437" s="63" t="s">
        <v>3676</v>
      </c>
    </row>
    <row r="9438" spans="1:2" x14ac:dyDescent="0.25">
      <c r="A9438" s="62">
        <v>42242001</v>
      </c>
      <c r="B9438" s="63" t="s">
        <v>12883</v>
      </c>
    </row>
    <row r="9439" spans="1:2" x14ac:dyDescent="0.25">
      <c r="A9439" s="62">
        <v>42242002</v>
      </c>
      <c r="B9439" s="63" t="s">
        <v>7950</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9047</v>
      </c>
    </row>
    <row r="9447" spans="1:2" x14ac:dyDescent="0.25">
      <c r="A9447" s="62">
        <v>42242106</v>
      </c>
      <c r="B9447" s="63" t="s">
        <v>11471</v>
      </c>
    </row>
    <row r="9448" spans="1:2" x14ac:dyDescent="0.25">
      <c r="A9448" s="62">
        <v>42242107</v>
      </c>
      <c r="B9448" s="63" t="s">
        <v>5209</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5125</v>
      </c>
    </row>
    <row r="9453" spans="1:2" x14ac:dyDescent="0.25">
      <c r="A9453" s="62">
        <v>42251501</v>
      </c>
      <c r="B9453" s="63" t="s">
        <v>17113</v>
      </c>
    </row>
    <row r="9454" spans="1:2" x14ac:dyDescent="0.25">
      <c r="A9454" s="62">
        <v>42251502</v>
      </c>
      <c r="B9454" s="63" t="s">
        <v>6987</v>
      </c>
    </row>
    <row r="9455" spans="1:2" x14ac:dyDescent="0.25">
      <c r="A9455" s="62">
        <v>42251503</v>
      </c>
      <c r="B9455" s="63" t="s">
        <v>16721</v>
      </c>
    </row>
    <row r="9456" spans="1:2" x14ac:dyDescent="0.25">
      <c r="A9456" s="62">
        <v>42251504</v>
      </c>
      <c r="B9456" s="63" t="s">
        <v>8576</v>
      </c>
    </row>
    <row r="9457" spans="1:2" x14ac:dyDescent="0.25">
      <c r="A9457" s="62">
        <v>42251505</v>
      </c>
      <c r="B9457" s="63" t="s">
        <v>5836</v>
      </c>
    </row>
    <row r="9458" spans="1:2" x14ac:dyDescent="0.25">
      <c r="A9458" s="62">
        <v>42251506</v>
      </c>
      <c r="B9458" s="63" t="s">
        <v>10617</v>
      </c>
    </row>
    <row r="9459" spans="1:2" x14ac:dyDescent="0.25">
      <c r="A9459" s="62">
        <v>42251601</v>
      </c>
      <c r="B9459" s="63" t="s">
        <v>8206</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13768</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13164</v>
      </c>
    </row>
    <row r="9477" spans="1:2" x14ac:dyDescent="0.25">
      <c r="A9477" s="62">
        <v>42251619</v>
      </c>
      <c r="B9477" s="63" t="s">
        <v>2747</v>
      </c>
    </row>
    <row r="9478" spans="1:2" x14ac:dyDescent="0.25">
      <c r="A9478" s="62">
        <v>42251620</v>
      </c>
      <c r="B9478" s="63" t="s">
        <v>8717</v>
      </c>
    </row>
    <row r="9479" spans="1:2" x14ac:dyDescent="0.25">
      <c r="A9479" s="62">
        <v>42251621</v>
      </c>
      <c r="B9479" s="63" t="s">
        <v>15063</v>
      </c>
    </row>
    <row r="9480" spans="1:2" x14ac:dyDescent="0.25">
      <c r="A9480" s="62">
        <v>42251622</v>
      </c>
      <c r="B9480" s="63" t="s">
        <v>7467</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13707</v>
      </c>
    </row>
    <row r="9500" spans="1:2" x14ac:dyDescent="0.25">
      <c r="A9500" s="62">
        <v>42261507</v>
      </c>
      <c r="B9500" s="63" t="s">
        <v>3814</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11029</v>
      </c>
    </row>
    <row r="9506" spans="1:2" x14ac:dyDescent="0.25">
      <c r="A9506" s="62">
        <v>42261513</v>
      </c>
      <c r="B9506" s="63" t="s">
        <v>12479</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5066</v>
      </c>
    </row>
    <row r="9523" spans="1:2" x14ac:dyDescent="0.25">
      <c r="A9523" s="62">
        <v>42261701</v>
      </c>
      <c r="B9523" s="63" t="s">
        <v>18469</v>
      </c>
    </row>
    <row r="9524" spans="1:2" x14ac:dyDescent="0.25">
      <c r="A9524" s="62">
        <v>42261702</v>
      </c>
      <c r="B9524" s="63" t="s">
        <v>6170</v>
      </c>
    </row>
    <row r="9525" spans="1:2" x14ac:dyDescent="0.25">
      <c r="A9525" s="62">
        <v>42261703</v>
      </c>
      <c r="B9525" s="63" t="s">
        <v>12196</v>
      </c>
    </row>
    <row r="9526" spans="1:2" x14ac:dyDescent="0.25">
      <c r="A9526" s="62">
        <v>42261704</v>
      </c>
      <c r="B9526" s="63" t="s">
        <v>10117</v>
      </c>
    </row>
    <row r="9527" spans="1:2" x14ac:dyDescent="0.25">
      <c r="A9527" s="62">
        <v>42261705</v>
      </c>
      <c r="B9527" s="63" t="s">
        <v>1767</v>
      </c>
    </row>
    <row r="9528" spans="1:2" x14ac:dyDescent="0.25">
      <c r="A9528" s="62">
        <v>42261706</v>
      </c>
      <c r="B9528" s="63" t="s">
        <v>7481</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17250</v>
      </c>
    </row>
    <row r="9533" spans="1:2" x14ac:dyDescent="0.25">
      <c r="A9533" s="62">
        <v>42261804</v>
      </c>
      <c r="B9533" s="63" t="s">
        <v>5018</v>
      </c>
    </row>
    <row r="9534" spans="1:2" x14ac:dyDescent="0.25">
      <c r="A9534" s="62">
        <v>42261805</v>
      </c>
      <c r="B9534" s="63" t="s">
        <v>13542</v>
      </c>
    </row>
    <row r="9535" spans="1:2" x14ac:dyDescent="0.25">
      <c r="A9535" s="62">
        <v>42261806</v>
      </c>
      <c r="B9535" s="63" t="s">
        <v>11343</v>
      </c>
    </row>
    <row r="9536" spans="1:2" x14ac:dyDescent="0.25">
      <c r="A9536" s="62">
        <v>42261807</v>
      </c>
      <c r="B9536" s="63" t="s">
        <v>3033</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12653</v>
      </c>
    </row>
    <row r="9544" spans="1:2" x14ac:dyDescent="0.25">
      <c r="A9544" s="62">
        <v>42262001</v>
      </c>
      <c r="B9544" s="63" t="s">
        <v>8730</v>
      </c>
    </row>
    <row r="9545" spans="1:2" x14ac:dyDescent="0.25">
      <c r="A9545" s="62">
        <v>42262002</v>
      </c>
      <c r="B9545" s="63" t="s">
        <v>10024</v>
      </c>
    </row>
    <row r="9546" spans="1:2" x14ac:dyDescent="0.25">
      <c r="A9546" s="62">
        <v>42262003</v>
      </c>
      <c r="B9546" s="63" t="s">
        <v>16760</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2386</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3757</v>
      </c>
    </row>
    <row r="9557" spans="1:2" x14ac:dyDescent="0.25">
      <c r="A9557" s="62">
        <v>42271501</v>
      </c>
      <c r="B9557" s="63" t="s">
        <v>16183</v>
      </c>
    </row>
    <row r="9558" spans="1:2" x14ac:dyDescent="0.25">
      <c r="A9558" s="62">
        <v>42271502</v>
      </c>
      <c r="B9558" s="63" t="s">
        <v>17513</v>
      </c>
    </row>
    <row r="9559" spans="1:2" x14ac:dyDescent="0.25">
      <c r="A9559" s="62">
        <v>42271503</v>
      </c>
      <c r="B9559" s="63" t="s">
        <v>8832</v>
      </c>
    </row>
    <row r="9560" spans="1:2" x14ac:dyDescent="0.25">
      <c r="A9560" s="62">
        <v>42271504</v>
      </c>
      <c r="B9560" s="63" t="s">
        <v>17475</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4769</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2412</v>
      </c>
    </row>
    <row r="9578" spans="1:2" x14ac:dyDescent="0.25">
      <c r="A9578" s="62">
        <v>42271616</v>
      </c>
      <c r="B9578" s="63" t="s">
        <v>1339</v>
      </c>
    </row>
    <row r="9579" spans="1:2" x14ac:dyDescent="0.25">
      <c r="A9579" s="62">
        <v>42271617</v>
      </c>
      <c r="B9579" s="63" t="s">
        <v>10740</v>
      </c>
    </row>
    <row r="9580" spans="1:2" x14ac:dyDescent="0.25">
      <c r="A9580" s="62">
        <v>42271618</v>
      </c>
      <c r="B9580" s="63" t="s">
        <v>4275</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9031</v>
      </c>
    </row>
    <row r="9586" spans="1:2" x14ac:dyDescent="0.25">
      <c r="A9586" s="62">
        <v>42271706</v>
      </c>
      <c r="B9586" s="63" t="s">
        <v>10647</v>
      </c>
    </row>
    <row r="9587" spans="1:2" x14ac:dyDescent="0.25">
      <c r="A9587" s="62">
        <v>42271707</v>
      </c>
      <c r="B9587" s="63" t="s">
        <v>16809</v>
      </c>
    </row>
    <row r="9588" spans="1:2" x14ac:dyDescent="0.25">
      <c r="A9588" s="62">
        <v>42271708</v>
      </c>
      <c r="B9588" s="63" t="s">
        <v>2798</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4129</v>
      </c>
    </row>
    <row r="9606" spans="1:2" x14ac:dyDescent="0.25">
      <c r="A9606" s="62">
        <v>42271902</v>
      </c>
      <c r="B9606" s="63" t="s">
        <v>6975</v>
      </c>
    </row>
    <row r="9607" spans="1:2" x14ac:dyDescent="0.25">
      <c r="A9607" s="62">
        <v>42271903</v>
      </c>
      <c r="B9607" s="63" t="s">
        <v>9100</v>
      </c>
    </row>
    <row r="9608" spans="1:2" x14ac:dyDescent="0.25">
      <c r="A9608" s="62">
        <v>42271904</v>
      </c>
      <c r="B9608" s="63" t="s">
        <v>6333</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3995</v>
      </c>
    </row>
    <row r="9613" spans="1:2" x14ac:dyDescent="0.25">
      <c r="A9613" s="62">
        <v>42271909</v>
      </c>
      <c r="B9613" s="63" t="s">
        <v>5302</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3093</v>
      </c>
    </row>
    <row r="9621" spans="1:2" x14ac:dyDescent="0.25">
      <c r="A9621" s="62">
        <v>42272002</v>
      </c>
      <c r="B9621" s="63" t="s">
        <v>1770</v>
      </c>
    </row>
    <row r="9622" spans="1:2" x14ac:dyDescent="0.25">
      <c r="A9622" s="62">
        <v>42272003</v>
      </c>
      <c r="B9622" s="63" t="s">
        <v>15459</v>
      </c>
    </row>
    <row r="9623" spans="1:2" x14ac:dyDescent="0.25">
      <c r="A9623" s="62">
        <v>42272004</v>
      </c>
      <c r="B9623" s="63" t="s">
        <v>4146</v>
      </c>
    </row>
    <row r="9624" spans="1:2" x14ac:dyDescent="0.25">
      <c r="A9624" s="62">
        <v>42272005</v>
      </c>
      <c r="B9624" s="63" t="s">
        <v>14904</v>
      </c>
    </row>
    <row r="9625" spans="1:2" x14ac:dyDescent="0.25">
      <c r="A9625" s="62">
        <v>42272006</v>
      </c>
      <c r="B9625" s="63" t="s">
        <v>5193</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11691</v>
      </c>
    </row>
    <row r="9631" spans="1:2" x14ac:dyDescent="0.25">
      <c r="A9631" s="62">
        <v>42272012</v>
      </c>
      <c r="B9631" s="63" t="s">
        <v>18721</v>
      </c>
    </row>
    <row r="9632" spans="1:2" x14ac:dyDescent="0.25">
      <c r="A9632" s="62">
        <v>42272013</v>
      </c>
      <c r="B9632" s="63" t="s">
        <v>9390</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10830</v>
      </c>
    </row>
    <row r="9638" spans="1:2" x14ac:dyDescent="0.25">
      <c r="A9638" s="62">
        <v>42272102</v>
      </c>
      <c r="B9638" s="63" t="s">
        <v>14020</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5668</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4525</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3696</v>
      </c>
    </row>
    <row r="9656" spans="1:2" x14ac:dyDescent="0.25">
      <c r="A9656" s="62">
        <v>42272218</v>
      </c>
      <c r="B9656" s="63" t="s">
        <v>7136</v>
      </c>
    </row>
    <row r="9657" spans="1:2" x14ac:dyDescent="0.25">
      <c r="A9657" s="62">
        <v>42272219</v>
      </c>
      <c r="B9657" s="63" t="s">
        <v>16786</v>
      </c>
    </row>
    <row r="9658" spans="1:2" x14ac:dyDescent="0.25">
      <c r="A9658" s="62">
        <v>42272220</v>
      </c>
      <c r="B9658" s="63" t="s">
        <v>3559</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17401</v>
      </c>
    </row>
    <row r="9663" spans="1:2" x14ac:dyDescent="0.25">
      <c r="A9663" s="62">
        <v>42272225</v>
      </c>
      <c r="B9663" s="63" t="s">
        <v>2938</v>
      </c>
    </row>
    <row r="9664" spans="1:2" x14ac:dyDescent="0.25">
      <c r="A9664" s="62">
        <v>42272301</v>
      </c>
      <c r="B9664" s="63" t="s">
        <v>11588</v>
      </c>
    </row>
    <row r="9665" spans="1:2" x14ac:dyDescent="0.25">
      <c r="A9665" s="62">
        <v>42272302</v>
      </c>
      <c r="B9665" s="63" t="s">
        <v>9367</v>
      </c>
    </row>
    <row r="9666" spans="1:2" x14ac:dyDescent="0.25">
      <c r="A9666" s="62">
        <v>42272303</v>
      </c>
      <c r="B9666" s="63" t="s">
        <v>12523</v>
      </c>
    </row>
    <row r="9667" spans="1:2" x14ac:dyDescent="0.25">
      <c r="A9667" s="62">
        <v>42272304</v>
      </c>
      <c r="B9667" s="63" t="s">
        <v>3659</v>
      </c>
    </row>
    <row r="9668" spans="1:2" x14ac:dyDescent="0.25">
      <c r="A9668" s="62">
        <v>42272305</v>
      </c>
      <c r="B9668" s="63" t="s">
        <v>3167</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7488</v>
      </c>
    </row>
    <row r="9673" spans="1:2" x14ac:dyDescent="0.25">
      <c r="A9673" s="62">
        <v>42272403</v>
      </c>
      <c r="B9673" s="63" t="s">
        <v>3735</v>
      </c>
    </row>
    <row r="9674" spans="1:2" x14ac:dyDescent="0.25">
      <c r="A9674" s="62">
        <v>42272404</v>
      </c>
      <c r="B9674" s="63" t="s">
        <v>14800</v>
      </c>
    </row>
    <row r="9675" spans="1:2" x14ac:dyDescent="0.25">
      <c r="A9675" s="62">
        <v>42272501</v>
      </c>
      <c r="B9675" s="63" t="s">
        <v>9141</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2580</v>
      </c>
    </row>
    <row r="9684" spans="1:2" x14ac:dyDescent="0.25">
      <c r="A9684" s="62">
        <v>42281502</v>
      </c>
      <c r="B9684" s="63" t="s">
        <v>1477</v>
      </c>
    </row>
    <row r="9685" spans="1:2" x14ac:dyDescent="0.25">
      <c r="A9685" s="62">
        <v>42281503</v>
      </c>
      <c r="B9685" s="63" t="s">
        <v>4992</v>
      </c>
    </row>
    <row r="9686" spans="1:2" x14ac:dyDescent="0.25">
      <c r="A9686" s="62">
        <v>42281504</v>
      </c>
      <c r="B9686" s="63" t="s">
        <v>9460</v>
      </c>
    </row>
    <row r="9687" spans="1:2" x14ac:dyDescent="0.25">
      <c r="A9687" s="62">
        <v>42281505</v>
      </c>
      <c r="B9687" s="63" t="s">
        <v>1792</v>
      </c>
    </row>
    <row r="9688" spans="1:2" x14ac:dyDescent="0.25">
      <c r="A9688" s="62">
        <v>42281506</v>
      </c>
      <c r="B9688" s="63" t="s">
        <v>3039</v>
      </c>
    </row>
    <row r="9689" spans="1:2" x14ac:dyDescent="0.25">
      <c r="A9689" s="62">
        <v>42281507</v>
      </c>
      <c r="B9689" s="63" t="s">
        <v>2225</v>
      </c>
    </row>
    <row r="9690" spans="1:2" x14ac:dyDescent="0.25">
      <c r="A9690" s="62">
        <v>42281508</v>
      </c>
      <c r="B9690" s="63" t="s">
        <v>454</v>
      </c>
    </row>
    <row r="9691" spans="1:2" x14ac:dyDescent="0.25">
      <c r="A9691" s="62">
        <v>42281509</v>
      </c>
      <c r="B9691" s="63" t="s">
        <v>18286</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18613</v>
      </c>
    </row>
    <row r="9696" spans="1:2" x14ac:dyDescent="0.25">
      <c r="A9696" s="62">
        <v>42281514</v>
      </c>
      <c r="B9696" s="63" t="s">
        <v>9491</v>
      </c>
    </row>
    <row r="9697" spans="1:2" x14ac:dyDescent="0.25">
      <c r="A9697" s="62">
        <v>42281515</v>
      </c>
      <c r="B9697" s="63" t="s">
        <v>16326</v>
      </c>
    </row>
    <row r="9698" spans="1:2" x14ac:dyDescent="0.25">
      <c r="A9698" s="62">
        <v>42281516</v>
      </c>
      <c r="B9698" s="63" t="s">
        <v>849</v>
      </c>
    </row>
    <row r="9699" spans="1:2" x14ac:dyDescent="0.25">
      <c r="A9699" s="62">
        <v>42281517</v>
      </c>
      <c r="B9699" s="63" t="s">
        <v>7578</v>
      </c>
    </row>
    <row r="9700" spans="1:2" x14ac:dyDescent="0.25">
      <c r="A9700" s="62">
        <v>42281518</v>
      </c>
      <c r="B9700" s="63" t="s">
        <v>16351</v>
      </c>
    </row>
    <row r="9701" spans="1:2" x14ac:dyDescent="0.25">
      <c r="A9701" s="62">
        <v>42281519</v>
      </c>
      <c r="B9701" s="63" t="s">
        <v>15232</v>
      </c>
    </row>
    <row r="9702" spans="1:2" x14ac:dyDescent="0.25">
      <c r="A9702" s="62">
        <v>42281520</v>
      </c>
      <c r="B9702" s="63" t="s">
        <v>9880</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10297</v>
      </c>
    </row>
    <row r="9718" spans="1:2" x14ac:dyDescent="0.25">
      <c r="A9718" s="62">
        <v>42281706</v>
      </c>
      <c r="B9718" s="63" t="s">
        <v>8193</v>
      </c>
    </row>
    <row r="9719" spans="1:2" x14ac:dyDescent="0.25">
      <c r="A9719" s="62">
        <v>42281707</v>
      </c>
      <c r="B9719" s="63" t="s">
        <v>4177</v>
      </c>
    </row>
    <row r="9720" spans="1:2" x14ac:dyDescent="0.25">
      <c r="A9720" s="62">
        <v>42281708</v>
      </c>
      <c r="B9720" s="63" t="s">
        <v>3034</v>
      </c>
    </row>
    <row r="9721" spans="1:2" x14ac:dyDescent="0.25">
      <c r="A9721" s="62">
        <v>42281709</v>
      </c>
      <c r="B9721" s="63" t="s">
        <v>996</v>
      </c>
    </row>
    <row r="9722" spans="1:2" x14ac:dyDescent="0.25">
      <c r="A9722" s="62">
        <v>42281710</v>
      </c>
      <c r="B9722" s="63" t="s">
        <v>5592</v>
      </c>
    </row>
    <row r="9723" spans="1:2" x14ac:dyDescent="0.25">
      <c r="A9723" s="62">
        <v>42281711</v>
      </c>
      <c r="B9723" s="63" t="s">
        <v>9592</v>
      </c>
    </row>
    <row r="9724" spans="1:2" x14ac:dyDescent="0.25">
      <c r="A9724" s="62">
        <v>42281712</v>
      </c>
      <c r="B9724" s="63" t="s">
        <v>9287</v>
      </c>
    </row>
    <row r="9725" spans="1:2" x14ac:dyDescent="0.25">
      <c r="A9725" s="62">
        <v>42281713</v>
      </c>
      <c r="B9725" s="63" t="s">
        <v>2641</v>
      </c>
    </row>
    <row r="9726" spans="1:2" x14ac:dyDescent="0.25">
      <c r="A9726" s="62">
        <v>42281801</v>
      </c>
      <c r="B9726" s="63" t="s">
        <v>10984</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10259</v>
      </c>
    </row>
    <row r="9733" spans="1:2" x14ac:dyDescent="0.25">
      <c r="A9733" s="62">
        <v>42281808</v>
      </c>
      <c r="B9733" s="63" t="s">
        <v>2390</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2420</v>
      </c>
    </row>
    <row r="9738" spans="1:2" x14ac:dyDescent="0.25">
      <c r="A9738" s="62">
        <v>42281903</v>
      </c>
      <c r="B9738" s="63" t="s">
        <v>3977</v>
      </c>
    </row>
    <row r="9739" spans="1:2" x14ac:dyDescent="0.25">
      <c r="A9739" s="62">
        <v>42281904</v>
      </c>
      <c r="B9739" s="63" t="s">
        <v>5101</v>
      </c>
    </row>
    <row r="9740" spans="1:2" x14ac:dyDescent="0.25">
      <c r="A9740" s="62">
        <v>42281905</v>
      </c>
      <c r="B9740" s="63" t="s">
        <v>9932</v>
      </c>
    </row>
    <row r="9741" spans="1:2" x14ac:dyDescent="0.25">
      <c r="A9741" s="62">
        <v>42281906</v>
      </c>
      <c r="B9741" s="63" t="s">
        <v>4671</v>
      </c>
    </row>
    <row r="9742" spans="1:2" x14ac:dyDescent="0.25">
      <c r="A9742" s="62">
        <v>42281907</v>
      </c>
      <c r="B9742" s="63" t="s">
        <v>9489</v>
      </c>
    </row>
    <row r="9743" spans="1:2" x14ac:dyDescent="0.25">
      <c r="A9743" s="62">
        <v>42281908</v>
      </c>
      <c r="B9743" s="63" t="s">
        <v>3188</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15597</v>
      </c>
    </row>
    <row r="9760" spans="1:2" x14ac:dyDescent="0.25">
      <c r="A9760" s="62">
        <v>42291609</v>
      </c>
      <c r="B9760" s="63" t="s">
        <v>5899</v>
      </c>
    </row>
    <row r="9761" spans="1:2" x14ac:dyDescent="0.25">
      <c r="A9761" s="62">
        <v>42291610</v>
      </c>
      <c r="B9761" s="63" t="s">
        <v>4095</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7712</v>
      </c>
    </row>
    <row r="9769" spans="1:2" x14ac:dyDescent="0.25">
      <c r="A9769" s="62">
        <v>42291619</v>
      </c>
      <c r="B9769" s="63" t="s">
        <v>4217</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10582</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2755</v>
      </c>
    </row>
    <row r="9778" spans="1:2" x14ac:dyDescent="0.25">
      <c r="A9778" s="62">
        <v>42291703</v>
      </c>
      <c r="B9778" s="63" t="s">
        <v>6720</v>
      </c>
    </row>
    <row r="9779" spans="1:2" x14ac:dyDescent="0.25">
      <c r="A9779" s="62">
        <v>42291704</v>
      </c>
      <c r="B9779" s="63" t="s">
        <v>9286</v>
      </c>
    </row>
    <row r="9780" spans="1:2" x14ac:dyDescent="0.25">
      <c r="A9780" s="62">
        <v>42291705</v>
      </c>
      <c r="B9780" s="63" t="s">
        <v>6059</v>
      </c>
    </row>
    <row r="9781" spans="1:2" x14ac:dyDescent="0.25">
      <c r="A9781" s="62">
        <v>42291706</v>
      </c>
      <c r="B9781" s="63" t="s">
        <v>9360</v>
      </c>
    </row>
    <row r="9782" spans="1:2" x14ac:dyDescent="0.25">
      <c r="A9782" s="62">
        <v>42291707</v>
      </c>
      <c r="B9782" s="63" t="s">
        <v>10933</v>
      </c>
    </row>
    <row r="9783" spans="1:2" x14ac:dyDescent="0.25">
      <c r="A9783" s="62">
        <v>42291708</v>
      </c>
      <c r="B9783" s="63" t="s">
        <v>15822</v>
      </c>
    </row>
    <row r="9784" spans="1:2" x14ac:dyDescent="0.25">
      <c r="A9784" s="62">
        <v>42291709</v>
      </c>
      <c r="B9784" s="63" t="s">
        <v>13774</v>
      </c>
    </row>
    <row r="9785" spans="1:2" x14ac:dyDescent="0.25">
      <c r="A9785" s="62">
        <v>42291801</v>
      </c>
      <c r="B9785" s="63" t="s">
        <v>10329</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5943</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2623</v>
      </c>
    </row>
    <row r="9795" spans="1:2" x14ac:dyDescent="0.25">
      <c r="A9795" s="62">
        <v>42292202</v>
      </c>
      <c r="B9795" s="63" t="s">
        <v>7007</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14437</v>
      </c>
    </row>
    <row r="9805" spans="1:2" x14ac:dyDescent="0.25">
      <c r="A9805" s="62">
        <v>42292402</v>
      </c>
      <c r="B9805" s="63" t="s">
        <v>3376</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10921</v>
      </c>
    </row>
    <row r="9811" spans="1:2" x14ac:dyDescent="0.25">
      <c r="A9811" s="62">
        <v>42292505</v>
      </c>
      <c r="B9811" s="63" t="s">
        <v>11441</v>
      </c>
    </row>
    <row r="9812" spans="1:2" x14ac:dyDescent="0.25">
      <c r="A9812" s="62">
        <v>42292601</v>
      </c>
      <c r="B9812" s="63" t="s">
        <v>6808</v>
      </c>
    </row>
    <row r="9813" spans="1:2" x14ac:dyDescent="0.25">
      <c r="A9813" s="62">
        <v>42292602</v>
      </c>
      <c r="B9813" s="63" t="s">
        <v>17646</v>
      </c>
    </row>
    <row r="9814" spans="1:2" x14ac:dyDescent="0.25">
      <c r="A9814" s="62">
        <v>42292603</v>
      </c>
      <c r="B9814" s="63" t="s">
        <v>15156</v>
      </c>
    </row>
    <row r="9815" spans="1:2" x14ac:dyDescent="0.25">
      <c r="A9815" s="62">
        <v>42292701</v>
      </c>
      <c r="B9815" s="63" t="s">
        <v>10880</v>
      </c>
    </row>
    <row r="9816" spans="1:2" x14ac:dyDescent="0.25">
      <c r="A9816" s="62">
        <v>42292702</v>
      </c>
      <c r="B9816" s="63" t="s">
        <v>18769</v>
      </c>
    </row>
    <row r="9817" spans="1:2" x14ac:dyDescent="0.25">
      <c r="A9817" s="62">
        <v>42292703</v>
      </c>
      <c r="B9817" s="63" t="s">
        <v>11505</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10594</v>
      </c>
    </row>
    <row r="9824" spans="1:2" x14ac:dyDescent="0.25">
      <c r="A9824" s="62">
        <v>42292904</v>
      </c>
      <c r="B9824" s="63" t="s">
        <v>18691</v>
      </c>
    </row>
    <row r="9825" spans="1:2" x14ac:dyDescent="0.25">
      <c r="A9825" s="62">
        <v>42292907</v>
      </c>
      <c r="B9825" s="63" t="s">
        <v>9613</v>
      </c>
    </row>
    <row r="9826" spans="1:2" x14ac:dyDescent="0.25">
      <c r="A9826" s="62">
        <v>42292908</v>
      </c>
      <c r="B9826" s="63" t="s">
        <v>3796</v>
      </c>
    </row>
    <row r="9827" spans="1:2" x14ac:dyDescent="0.25">
      <c r="A9827" s="62">
        <v>42293001</v>
      </c>
      <c r="B9827" s="63" t="s">
        <v>12608</v>
      </c>
    </row>
    <row r="9828" spans="1:2" x14ac:dyDescent="0.25">
      <c r="A9828" s="62">
        <v>42293002</v>
      </c>
      <c r="B9828" s="63" t="s">
        <v>11266</v>
      </c>
    </row>
    <row r="9829" spans="1:2" x14ac:dyDescent="0.25">
      <c r="A9829" s="62">
        <v>42293003</v>
      </c>
      <c r="B9829" s="63" t="s">
        <v>2216</v>
      </c>
    </row>
    <row r="9830" spans="1:2" x14ac:dyDescent="0.25">
      <c r="A9830" s="62">
        <v>42293004</v>
      </c>
      <c r="B9830" s="63" t="s">
        <v>3483</v>
      </c>
    </row>
    <row r="9831" spans="1:2" x14ac:dyDescent="0.25">
      <c r="A9831" s="62">
        <v>42293005</v>
      </c>
      <c r="B9831" s="63" t="s">
        <v>6313</v>
      </c>
    </row>
    <row r="9832" spans="1:2" x14ac:dyDescent="0.25">
      <c r="A9832" s="62">
        <v>42293006</v>
      </c>
      <c r="B9832" s="63" t="s">
        <v>5646</v>
      </c>
    </row>
    <row r="9833" spans="1:2" x14ac:dyDescent="0.25">
      <c r="A9833" s="62">
        <v>42293101</v>
      </c>
      <c r="B9833" s="63" t="s">
        <v>10923</v>
      </c>
    </row>
    <row r="9834" spans="1:2" x14ac:dyDescent="0.25">
      <c r="A9834" s="62">
        <v>42293102</v>
      </c>
      <c r="B9834" s="63" t="s">
        <v>4972</v>
      </c>
    </row>
    <row r="9835" spans="1:2" x14ac:dyDescent="0.25">
      <c r="A9835" s="62">
        <v>42293103</v>
      </c>
      <c r="B9835" s="63" t="s">
        <v>4387</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9698</v>
      </c>
    </row>
    <row r="9843" spans="1:2" x14ac:dyDescent="0.25">
      <c r="A9843" s="62">
        <v>42293111</v>
      </c>
      <c r="B9843" s="63" t="s">
        <v>2129</v>
      </c>
    </row>
    <row r="9844" spans="1:2" x14ac:dyDescent="0.25">
      <c r="A9844" s="62">
        <v>42293112</v>
      </c>
      <c r="B9844" s="63" t="s">
        <v>4599</v>
      </c>
    </row>
    <row r="9845" spans="1:2" x14ac:dyDescent="0.25">
      <c r="A9845" s="62">
        <v>42293113</v>
      </c>
      <c r="B9845" s="63" t="s">
        <v>6447</v>
      </c>
    </row>
    <row r="9846" spans="1:2" x14ac:dyDescent="0.25">
      <c r="A9846" s="62">
        <v>42293114</v>
      </c>
      <c r="B9846" s="63" t="s">
        <v>11677</v>
      </c>
    </row>
    <row r="9847" spans="1:2" x14ac:dyDescent="0.25">
      <c r="A9847" s="62">
        <v>42293115</v>
      </c>
      <c r="B9847" s="63" t="s">
        <v>3629</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4875</v>
      </c>
    </row>
    <row r="9852" spans="1:2" x14ac:dyDescent="0.25">
      <c r="A9852" s="62">
        <v>42293120</v>
      </c>
      <c r="B9852" s="63" t="s">
        <v>12129</v>
      </c>
    </row>
    <row r="9853" spans="1:2" x14ac:dyDescent="0.25">
      <c r="A9853" s="62">
        <v>42293121</v>
      </c>
      <c r="B9853" s="63" t="s">
        <v>2207</v>
      </c>
    </row>
    <row r="9854" spans="1:2" x14ac:dyDescent="0.25">
      <c r="A9854" s="62">
        <v>42293122</v>
      </c>
      <c r="B9854" s="63" t="s">
        <v>8790</v>
      </c>
    </row>
    <row r="9855" spans="1:2" x14ac:dyDescent="0.25">
      <c r="A9855" s="62">
        <v>42293123</v>
      </c>
      <c r="B9855" s="63" t="s">
        <v>13543</v>
      </c>
    </row>
    <row r="9856" spans="1:2" x14ac:dyDescent="0.25">
      <c r="A9856" s="62">
        <v>42293124</v>
      </c>
      <c r="B9856" s="63" t="s">
        <v>15446</v>
      </c>
    </row>
    <row r="9857" spans="1:2" x14ac:dyDescent="0.25">
      <c r="A9857" s="62">
        <v>42293125</v>
      </c>
      <c r="B9857" s="63" t="s">
        <v>9526</v>
      </c>
    </row>
    <row r="9858" spans="1:2" x14ac:dyDescent="0.25">
      <c r="A9858" s="62">
        <v>42293126</v>
      </c>
      <c r="B9858" s="63" t="s">
        <v>3955</v>
      </c>
    </row>
    <row r="9859" spans="1:2" x14ac:dyDescent="0.25">
      <c r="A9859" s="62">
        <v>42293127</v>
      </c>
      <c r="B9859" s="63" t="s">
        <v>9527</v>
      </c>
    </row>
    <row r="9860" spans="1:2" x14ac:dyDescent="0.25">
      <c r="A9860" s="62">
        <v>42293128</v>
      </c>
      <c r="B9860" s="63" t="s">
        <v>10525</v>
      </c>
    </row>
    <row r="9861" spans="1:2" x14ac:dyDescent="0.25">
      <c r="A9861" s="62">
        <v>42293129</v>
      </c>
      <c r="B9861" s="63" t="s">
        <v>16257</v>
      </c>
    </row>
    <row r="9862" spans="1:2" x14ac:dyDescent="0.25">
      <c r="A9862" s="62">
        <v>42293130</v>
      </c>
      <c r="B9862" s="63" t="s">
        <v>6843</v>
      </c>
    </row>
    <row r="9863" spans="1:2" x14ac:dyDescent="0.25">
      <c r="A9863" s="62">
        <v>42293131</v>
      </c>
      <c r="B9863" s="63" t="s">
        <v>10782</v>
      </c>
    </row>
    <row r="9864" spans="1:2" x14ac:dyDescent="0.25">
      <c r="A9864" s="62">
        <v>42293132</v>
      </c>
      <c r="B9864" s="63" t="s">
        <v>5867</v>
      </c>
    </row>
    <row r="9865" spans="1:2" x14ac:dyDescent="0.25">
      <c r="A9865" s="62">
        <v>42293133</v>
      </c>
      <c r="B9865" s="63" t="s">
        <v>4735</v>
      </c>
    </row>
    <row r="9866" spans="1:2" x14ac:dyDescent="0.25">
      <c r="A9866" s="62">
        <v>42293134</v>
      </c>
      <c r="B9866" s="63" t="s">
        <v>7273</v>
      </c>
    </row>
    <row r="9867" spans="1:2" x14ac:dyDescent="0.25">
      <c r="A9867" s="62">
        <v>42293135</v>
      </c>
      <c r="B9867" s="63" t="s">
        <v>15085</v>
      </c>
    </row>
    <row r="9868" spans="1:2" x14ac:dyDescent="0.25">
      <c r="A9868" s="62">
        <v>42293136</v>
      </c>
      <c r="B9868" s="63" t="s">
        <v>6960</v>
      </c>
    </row>
    <row r="9869" spans="1:2" x14ac:dyDescent="0.25">
      <c r="A9869" s="62">
        <v>42293137</v>
      </c>
      <c r="B9869" s="63" t="s">
        <v>11194</v>
      </c>
    </row>
    <row r="9870" spans="1:2" x14ac:dyDescent="0.25">
      <c r="A9870" s="62">
        <v>42293138</v>
      </c>
      <c r="B9870" s="63" t="s">
        <v>14769</v>
      </c>
    </row>
    <row r="9871" spans="1:2" x14ac:dyDescent="0.25">
      <c r="A9871" s="62">
        <v>42293139</v>
      </c>
      <c r="B9871" s="63" t="s">
        <v>4903</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11169</v>
      </c>
    </row>
    <row r="9876" spans="1:2" x14ac:dyDescent="0.25">
      <c r="A9876" s="62">
        <v>42293304</v>
      </c>
      <c r="B9876" s="63" t="s">
        <v>11847</v>
      </c>
    </row>
    <row r="9877" spans="1:2" x14ac:dyDescent="0.25">
      <c r="A9877" s="62">
        <v>42293401</v>
      </c>
      <c r="B9877" s="63" t="s">
        <v>8443</v>
      </c>
    </row>
    <row r="9878" spans="1:2" x14ac:dyDescent="0.25">
      <c r="A9878" s="62">
        <v>42293403</v>
      </c>
      <c r="B9878" s="63" t="s">
        <v>16207</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12356</v>
      </c>
    </row>
    <row r="9883" spans="1:2" x14ac:dyDescent="0.25">
      <c r="A9883" s="62">
        <v>42293501</v>
      </c>
      <c r="B9883" s="63" t="s">
        <v>4062</v>
      </c>
    </row>
    <row r="9884" spans="1:2" x14ac:dyDescent="0.25">
      <c r="A9884" s="62">
        <v>42293502</v>
      </c>
      <c r="B9884" s="63" t="s">
        <v>8677</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9042</v>
      </c>
    </row>
    <row r="9892" spans="1:2" x14ac:dyDescent="0.25">
      <c r="A9892" s="62">
        <v>42293601</v>
      </c>
      <c r="B9892" s="63" t="s">
        <v>8587</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2449</v>
      </c>
    </row>
    <row r="9897" spans="1:2" x14ac:dyDescent="0.25">
      <c r="A9897" s="62">
        <v>42293703</v>
      </c>
      <c r="B9897" s="63" t="s">
        <v>2269</v>
      </c>
    </row>
    <row r="9898" spans="1:2" x14ac:dyDescent="0.25">
      <c r="A9898" s="62">
        <v>42293801</v>
      </c>
      <c r="B9898" s="63" t="s">
        <v>18315</v>
      </c>
    </row>
    <row r="9899" spans="1:2" x14ac:dyDescent="0.25">
      <c r="A9899" s="62">
        <v>42293802</v>
      </c>
      <c r="B9899" s="63" t="s">
        <v>3937</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9631</v>
      </c>
    </row>
    <row r="9906" spans="1:2" x14ac:dyDescent="0.25">
      <c r="A9906" s="62">
        <v>42294003</v>
      </c>
      <c r="B9906" s="63" t="s">
        <v>10605</v>
      </c>
    </row>
    <row r="9907" spans="1:2" x14ac:dyDescent="0.25">
      <c r="A9907" s="62">
        <v>42294101</v>
      </c>
      <c r="B9907" s="63" t="s">
        <v>6282</v>
      </c>
    </row>
    <row r="9908" spans="1:2" x14ac:dyDescent="0.25">
      <c r="A9908" s="62">
        <v>42294102</v>
      </c>
      <c r="B9908" s="63" t="s">
        <v>11863</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4047</v>
      </c>
    </row>
    <row r="9913" spans="1:2" x14ac:dyDescent="0.25">
      <c r="A9913" s="62">
        <v>42294204</v>
      </c>
      <c r="B9913" s="63" t="s">
        <v>4847</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10367</v>
      </c>
    </row>
    <row r="9919" spans="1:2" x14ac:dyDescent="0.25">
      <c r="A9919" s="62">
        <v>42294210</v>
      </c>
      <c r="B9919" s="63" t="s">
        <v>17428</v>
      </c>
    </row>
    <row r="9920" spans="1:2" x14ac:dyDescent="0.25">
      <c r="A9920" s="62">
        <v>42294211</v>
      </c>
      <c r="B9920" s="63" t="s">
        <v>3366</v>
      </c>
    </row>
    <row r="9921" spans="1:2" x14ac:dyDescent="0.25">
      <c r="A9921" s="62">
        <v>42294212</v>
      </c>
      <c r="B9921" s="63" t="s">
        <v>13569</v>
      </c>
    </row>
    <row r="9922" spans="1:2" x14ac:dyDescent="0.25">
      <c r="A9922" s="62">
        <v>42294213</v>
      </c>
      <c r="B9922" s="63" t="s">
        <v>13447</v>
      </c>
    </row>
    <row r="9923" spans="1:2" x14ac:dyDescent="0.25">
      <c r="A9923" s="62">
        <v>42294214</v>
      </c>
      <c r="B9923" s="63" t="s">
        <v>2760</v>
      </c>
    </row>
    <row r="9924" spans="1:2" x14ac:dyDescent="0.25">
      <c r="A9924" s="62">
        <v>42294215</v>
      </c>
      <c r="B9924" s="63" t="s">
        <v>18344</v>
      </c>
    </row>
    <row r="9925" spans="1:2" x14ac:dyDescent="0.25">
      <c r="A9925" s="62">
        <v>42294216</v>
      </c>
      <c r="B9925" s="63" t="s">
        <v>2910</v>
      </c>
    </row>
    <row r="9926" spans="1:2" x14ac:dyDescent="0.25">
      <c r="A9926" s="62">
        <v>42294217</v>
      </c>
      <c r="B9926" s="63" t="s">
        <v>14869</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17833</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4900</v>
      </c>
    </row>
    <row r="9947" spans="1:2" x14ac:dyDescent="0.25">
      <c r="A9947" s="62">
        <v>42294510</v>
      </c>
      <c r="B9947" s="63" t="s">
        <v>8451</v>
      </c>
    </row>
    <row r="9948" spans="1:2" x14ac:dyDescent="0.25">
      <c r="A9948" s="62">
        <v>42294511</v>
      </c>
      <c r="B9948" s="63" t="s">
        <v>15562</v>
      </c>
    </row>
    <row r="9949" spans="1:2" x14ac:dyDescent="0.25">
      <c r="A9949" s="62">
        <v>42294512</v>
      </c>
      <c r="B9949" s="63" t="s">
        <v>4337</v>
      </c>
    </row>
    <row r="9950" spans="1:2" x14ac:dyDescent="0.25">
      <c r="A9950" s="62">
        <v>42294513</v>
      </c>
      <c r="B9950" s="63" t="s">
        <v>12186</v>
      </c>
    </row>
    <row r="9951" spans="1:2" x14ac:dyDescent="0.25">
      <c r="A9951" s="62">
        <v>42294514</v>
      </c>
      <c r="B9951" s="63" t="s">
        <v>11762</v>
      </c>
    </row>
    <row r="9952" spans="1:2" x14ac:dyDescent="0.25">
      <c r="A9952" s="62">
        <v>42294515</v>
      </c>
      <c r="B9952" s="63" t="s">
        <v>11556</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9797</v>
      </c>
    </row>
    <row r="9958" spans="1:2" x14ac:dyDescent="0.25">
      <c r="A9958" s="62">
        <v>42294521</v>
      </c>
      <c r="B9958" s="63" t="s">
        <v>8309</v>
      </c>
    </row>
    <row r="9959" spans="1:2" x14ac:dyDescent="0.25">
      <c r="A9959" s="62">
        <v>42294522</v>
      </c>
      <c r="B9959" s="63" t="s">
        <v>16252</v>
      </c>
    </row>
    <row r="9960" spans="1:2" x14ac:dyDescent="0.25">
      <c r="A9960" s="62">
        <v>42294523</v>
      </c>
      <c r="B9960" s="63" t="s">
        <v>9896</v>
      </c>
    </row>
    <row r="9961" spans="1:2" x14ac:dyDescent="0.25">
      <c r="A9961" s="62">
        <v>42294524</v>
      </c>
      <c r="B9961" s="63" t="s">
        <v>10222</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16392</v>
      </c>
    </row>
    <row r="9972" spans="1:2" x14ac:dyDescent="0.25">
      <c r="A9972" s="62">
        <v>42294702</v>
      </c>
      <c r="B9972" s="63" t="s">
        <v>11561</v>
      </c>
    </row>
    <row r="9973" spans="1:2" x14ac:dyDescent="0.25">
      <c r="A9973" s="62">
        <v>42294703</v>
      </c>
      <c r="B9973" s="63" t="s">
        <v>10977</v>
      </c>
    </row>
    <row r="9974" spans="1:2" x14ac:dyDescent="0.25">
      <c r="A9974" s="62">
        <v>42294704</v>
      </c>
      <c r="B9974" s="63" t="s">
        <v>2392</v>
      </c>
    </row>
    <row r="9975" spans="1:2" x14ac:dyDescent="0.25">
      <c r="A9975" s="62">
        <v>42294705</v>
      </c>
      <c r="B9975" s="63" t="s">
        <v>13378</v>
      </c>
    </row>
    <row r="9976" spans="1:2" x14ac:dyDescent="0.25">
      <c r="A9976" s="62">
        <v>42294706</v>
      </c>
      <c r="B9976" s="63" t="s">
        <v>4471</v>
      </c>
    </row>
    <row r="9977" spans="1:2" x14ac:dyDescent="0.25">
      <c r="A9977" s="62">
        <v>42294707</v>
      </c>
      <c r="B9977" s="63" t="s">
        <v>13881</v>
      </c>
    </row>
    <row r="9978" spans="1:2" x14ac:dyDescent="0.25">
      <c r="A9978" s="62">
        <v>42294708</v>
      </c>
      <c r="B9978" s="63" t="s">
        <v>15313</v>
      </c>
    </row>
    <row r="9979" spans="1:2" x14ac:dyDescent="0.25">
      <c r="A9979" s="62">
        <v>42294709</v>
      </c>
      <c r="B9979" s="63" t="s">
        <v>18510</v>
      </c>
    </row>
    <row r="9980" spans="1:2" x14ac:dyDescent="0.25">
      <c r="A9980" s="62">
        <v>42294710</v>
      </c>
      <c r="B9980" s="63" t="s">
        <v>6846</v>
      </c>
    </row>
    <row r="9981" spans="1:2" x14ac:dyDescent="0.25">
      <c r="A9981" s="62">
        <v>42294711</v>
      </c>
      <c r="B9981" s="63" t="s">
        <v>16348</v>
      </c>
    </row>
    <row r="9982" spans="1:2" x14ac:dyDescent="0.25">
      <c r="A9982" s="62">
        <v>42294712</v>
      </c>
      <c r="B9982" s="63" t="s">
        <v>4929</v>
      </c>
    </row>
    <row r="9983" spans="1:2" x14ac:dyDescent="0.25">
      <c r="A9983" s="62">
        <v>42294713</v>
      </c>
      <c r="B9983" s="63" t="s">
        <v>7022</v>
      </c>
    </row>
    <row r="9984" spans="1:2" x14ac:dyDescent="0.25">
      <c r="A9984" s="62">
        <v>42294714</v>
      </c>
      <c r="B9984" s="63" t="s">
        <v>10714</v>
      </c>
    </row>
    <row r="9985" spans="1:2" x14ac:dyDescent="0.25">
      <c r="A9985" s="62">
        <v>42294715</v>
      </c>
      <c r="B9985" s="63" t="s">
        <v>15881</v>
      </c>
    </row>
    <row r="9986" spans="1:2" x14ac:dyDescent="0.25">
      <c r="A9986" s="62">
        <v>42294716</v>
      </c>
      <c r="B9986" s="63" t="s">
        <v>14335</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3109</v>
      </c>
    </row>
    <row r="9994" spans="1:2" x14ac:dyDescent="0.25">
      <c r="A9994" s="62">
        <v>42294802</v>
      </c>
      <c r="B9994" s="63" t="s">
        <v>7762</v>
      </c>
    </row>
    <row r="9995" spans="1:2" x14ac:dyDescent="0.25">
      <c r="A9995" s="62">
        <v>42294803</v>
      </c>
      <c r="B9995" s="63" t="s">
        <v>17617</v>
      </c>
    </row>
    <row r="9996" spans="1:2" x14ac:dyDescent="0.25">
      <c r="A9996" s="62">
        <v>42294804</v>
      </c>
      <c r="B9996" s="63" t="s">
        <v>15249</v>
      </c>
    </row>
    <row r="9997" spans="1:2" x14ac:dyDescent="0.25">
      <c r="A9997" s="62">
        <v>42294805</v>
      </c>
      <c r="B9997" s="63" t="s">
        <v>8990</v>
      </c>
    </row>
    <row r="9998" spans="1:2" x14ac:dyDescent="0.25">
      <c r="A9998" s="62">
        <v>42294806</v>
      </c>
      <c r="B9998" s="63" t="s">
        <v>7803</v>
      </c>
    </row>
    <row r="9999" spans="1:2" x14ac:dyDescent="0.25">
      <c r="A9999" s="62">
        <v>42294807</v>
      </c>
      <c r="B9999" s="63" t="s">
        <v>4580</v>
      </c>
    </row>
    <row r="10000" spans="1:2" x14ac:dyDescent="0.25">
      <c r="A10000" s="62">
        <v>42294808</v>
      </c>
      <c r="B10000" s="63" t="s">
        <v>9077</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13516</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14225</v>
      </c>
    </row>
    <row r="10022" spans="1:2" x14ac:dyDescent="0.25">
      <c r="A10022" s="62">
        <v>42294922</v>
      </c>
      <c r="B10022" s="63" t="s">
        <v>8661</v>
      </c>
    </row>
    <row r="10023" spans="1:2" x14ac:dyDescent="0.25">
      <c r="A10023" s="62">
        <v>42294923</v>
      </c>
      <c r="B10023" s="63" t="s">
        <v>14238</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13996</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9321</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9330</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15084</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10853</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11323</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12294</v>
      </c>
    </row>
    <row r="10058" spans="1:2" x14ac:dyDescent="0.25">
      <c r="A10058" s="62">
        <v>42295002</v>
      </c>
      <c r="B10058" s="63" t="s">
        <v>2682</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11314</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11058</v>
      </c>
    </row>
    <row r="10087" spans="1:2" x14ac:dyDescent="0.25">
      <c r="A10087" s="62">
        <v>42295116</v>
      </c>
      <c r="B10087" s="63" t="s">
        <v>6754</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5116</v>
      </c>
    </row>
    <row r="10092" spans="1:2" x14ac:dyDescent="0.25">
      <c r="A10092" s="62">
        <v>42295121</v>
      </c>
      <c r="B10092" s="63" t="s">
        <v>10549</v>
      </c>
    </row>
    <row r="10093" spans="1:2" x14ac:dyDescent="0.25">
      <c r="A10093" s="62">
        <v>42295122</v>
      </c>
      <c r="B10093" s="63" t="s">
        <v>4645</v>
      </c>
    </row>
    <row r="10094" spans="1:2" x14ac:dyDescent="0.25">
      <c r="A10094" s="62">
        <v>42295123</v>
      </c>
      <c r="B10094" s="63" t="s">
        <v>5107</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14871</v>
      </c>
    </row>
    <row r="10102" spans="1:2" x14ac:dyDescent="0.25">
      <c r="A10102" s="62">
        <v>42295131</v>
      </c>
      <c r="B10102" s="63" t="s">
        <v>4600</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2791</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11117</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2645</v>
      </c>
    </row>
    <row r="10118" spans="1:2" x14ac:dyDescent="0.25">
      <c r="A10118" s="62">
        <v>42295301</v>
      </c>
      <c r="B10118" s="63" t="s">
        <v>4920</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16575</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10731</v>
      </c>
    </row>
    <row r="10127" spans="1:2" x14ac:dyDescent="0.25">
      <c r="A10127" s="62">
        <v>42295402</v>
      </c>
      <c r="B10127" s="63" t="s">
        <v>5213</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2745</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10008</v>
      </c>
    </row>
    <row r="10159" spans="1:2" x14ac:dyDescent="0.25">
      <c r="A10159" s="62">
        <v>42295434</v>
      </c>
      <c r="B10159" s="63" t="s">
        <v>16308</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17797</v>
      </c>
    </row>
    <row r="10164" spans="1:2" x14ac:dyDescent="0.25">
      <c r="A10164" s="62">
        <v>42295440</v>
      </c>
      <c r="B10164" s="63" t="s">
        <v>3133</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17066</v>
      </c>
    </row>
    <row r="10179" spans="1:2" x14ac:dyDescent="0.25">
      <c r="A10179" s="62">
        <v>42295460</v>
      </c>
      <c r="B10179" s="63" t="s">
        <v>11489</v>
      </c>
    </row>
    <row r="10180" spans="1:2" x14ac:dyDescent="0.25">
      <c r="A10180" s="62">
        <v>42295461</v>
      </c>
      <c r="B10180" s="63" t="s">
        <v>4120</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11147</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5057</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2455</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4925</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9126</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4615</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8396</v>
      </c>
    </row>
    <row r="10253" spans="1:2" x14ac:dyDescent="0.25">
      <c r="A10253" s="62">
        <v>42311902</v>
      </c>
      <c r="B10253" s="63" t="s">
        <v>14157</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2893</v>
      </c>
    </row>
    <row r="10270" spans="1:2" x14ac:dyDescent="0.25">
      <c r="A10270" s="62">
        <v>42312103</v>
      </c>
      <c r="B10270" s="63" t="s">
        <v>5202</v>
      </c>
    </row>
    <row r="10271" spans="1:2" x14ac:dyDescent="0.25">
      <c r="A10271" s="62">
        <v>42312104</v>
      </c>
      <c r="B10271" s="63" t="s">
        <v>9115</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5105</v>
      </c>
    </row>
    <row r="10277" spans="1:2" x14ac:dyDescent="0.25">
      <c r="A10277" s="62">
        <v>42312110</v>
      </c>
      <c r="B10277" s="63" t="s">
        <v>3238</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3070</v>
      </c>
    </row>
    <row r="10291" spans="1:2" x14ac:dyDescent="0.25">
      <c r="A10291" s="62">
        <v>42312301</v>
      </c>
      <c r="B10291" s="63" t="s">
        <v>4185</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5413</v>
      </c>
    </row>
    <row r="10300" spans="1:2" x14ac:dyDescent="0.25">
      <c r="A10300" s="62">
        <v>42312311</v>
      </c>
      <c r="B10300" s="63" t="s">
        <v>9384</v>
      </c>
    </row>
    <row r="10301" spans="1:2" x14ac:dyDescent="0.25">
      <c r="A10301" s="62">
        <v>42312312</v>
      </c>
      <c r="B10301" s="63" t="s">
        <v>4856</v>
      </c>
    </row>
    <row r="10302" spans="1:2" x14ac:dyDescent="0.25">
      <c r="A10302" s="62">
        <v>42312313</v>
      </c>
      <c r="B10302" s="63" t="s">
        <v>17963</v>
      </c>
    </row>
    <row r="10303" spans="1:2" x14ac:dyDescent="0.25">
      <c r="A10303" s="62">
        <v>42312401</v>
      </c>
      <c r="B10303" s="63" t="s">
        <v>8916</v>
      </c>
    </row>
    <row r="10304" spans="1:2" x14ac:dyDescent="0.25">
      <c r="A10304" s="62">
        <v>42312402</v>
      </c>
      <c r="B10304" s="63" t="s">
        <v>2976</v>
      </c>
    </row>
    <row r="10305" spans="1:2" x14ac:dyDescent="0.25">
      <c r="A10305" s="62">
        <v>42312403</v>
      </c>
      <c r="B10305" s="63" t="s">
        <v>14203</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11055</v>
      </c>
    </row>
    <row r="10330" spans="1:2" x14ac:dyDescent="0.25">
      <c r="A10330" s="62">
        <v>43191614</v>
      </c>
      <c r="B10330" s="63" t="s">
        <v>12604</v>
      </c>
    </row>
    <row r="10331" spans="1:2" x14ac:dyDescent="0.25">
      <c r="A10331" s="62">
        <v>43191615</v>
      </c>
      <c r="B10331" s="63" t="s">
        <v>4349</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2275</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2652</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2524</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4345</v>
      </c>
    </row>
    <row r="10359" spans="1:2" x14ac:dyDescent="0.25">
      <c r="A10359" s="62">
        <v>43201508</v>
      </c>
      <c r="B10359" s="63" t="s">
        <v>10488</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4706</v>
      </c>
    </row>
    <row r="10363" spans="1:2" x14ac:dyDescent="0.25">
      <c r="A10363" s="62">
        <v>43201531</v>
      </c>
      <c r="B10363" s="63" t="s">
        <v>16283</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15108</v>
      </c>
    </row>
    <row r="10373" spans="1:2" x14ac:dyDescent="0.25">
      <c r="A10373" s="62">
        <v>43201543</v>
      </c>
      <c r="B10373" s="63" t="s">
        <v>11258</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3388</v>
      </c>
    </row>
    <row r="10392" spans="1:2" x14ac:dyDescent="0.25">
      <c r="A10392" s="62">
        <v>43201614</v>
      </c>
      <c r="B10392" s="63" t="s">
        <v>13714</v>
      </c>
    </row>
    <row r="10393" spans="1:2" x14ac:dyDescent="0.25">
      <c r="A10393" s="62">
        <v>43201615</v>
      </c>
      <c r="B10393" s="63" t="s">
        <v>4102</v>
      </c>
    </row>
    <row r="10394" spans="1:2" x14ac:dyDescent="0.25">
      <c r="A10394" s="62">
        <v>43201616</v>
      </c>
      <c r="B10394" s="63" t="s">
        <v>10369</v>
      </c>
    </row>
    <row r="10395" spans="1:2" x14ac:dyDescent="0.25">
      <c r="A10395" s="62">
        <v>43201801</v>
      </c>
      <c r="B10395" s="63" t="s">
        <v>3978</v>
      </c>
    </row>
    <row r="10396" spans="1:2" x14ac:dyDescent="0.25">
      <c r="A10396" s="62">
        <v>43201802</v>
      </c>
      <c r="B10396" s="63" t="s">
        <v>16942</v>
      </c>
    </row>
    <row r="10397" spans="1:2" x14ac:dyDescent="0.25">
      <c r="A10397" s="62">
        <v>43201803</v>
      </c>
      <c r="B10397" s="63" t="s">
        <v>16811</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4187</v>
      </c>
    </row>
    <row r="10401" spans="1:2" x14ac:dyDescent="0.25">
      <c r="A10401" s="62">
        <v>43201809</v>
      </c>
      <c r="B10401" s="63" t="s">
        <v>9635</v>
      </c>
    </row>
    <row r="10402" spans="1:2" x14ac:dyDescent="0.25">
      <c r="A10402" s="62">
        <v>43201810</v>
      </c>
      <c r="B10402" s="63" t="s">
        <v>4149</v>
      </c>
    </row>
    <row r="10403" spans="1:2" x14ac:dyDescent="0.25">
      <c r="A10403" s="62">
        <v>43201811</v>
      </c>
      <c r="B10403" s="63" t="s">
        <v>13306</v>
      </c>
    </row>
    <row r="10404" spans="1:2" x14ac:dyDescent="0.25">
      <c r="A10404" s="62">
        <v>43201812</v>
      </c>
      <c r="B10404" s="63" t="s">
        <v>3058</v>
      </c>
    </row>
    <row r="10405" spans="1:2" x14ac:dyDescent="0.25">
      <c r="A10405" s="62">
        <v>43201813</v>
      </c>
      <c r="B10405" s="63" t="s">
        <v>18373</v>
      </c>
    </row>
    <row r="10406" spans="1:2" x14ac:dyDescent="0.25">
      <c r="A10406" s="62">
        <v>43201814</v>
      </c>
      <c r="B10406" s="63" t="s">
        <v>2771</v>
      </c>
    </row>
    <row r="10407" spans="1:2" x14ac:dyDescent="0.25">
      <c r="A10407" s="62">
        <v>43201815</v>
      </c>
      <c r="B10407" s="63" t="s">
        <v>13310</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4652</v>
      </c>
    </row>
    <row r="10413" spans="1:2" x14ac:dyDescent="0.25">
      <c r="A10413" s="62">
        <v>43202004</v>
      </c>
      <c r="B10413" s="63" t="s">
        <v>2479</v>
      </c>
    </row>
    <row r="10414" spans="1:2" x14ac:dyDescent="0.25">
      <c r="A10414" s="62">
        <v>43202005</v>
      </c>
      <c r="B10414" s="63" t="s">
        <v>16597</v>
      </c>
    </row>
    <row r="10415" spans="1:2" x14ac:dyDescent="0.25">
      <c r="A10415" s="62">
        <v>43202101</v>
      </c>
      <c r="B10415" s="63" t="s">
        <v>8488</v>
      </c>
    </row>
    <row r="10416" spans="1:2" x14ac:dyDescent="0.25">
      <c r="A10416" s="62">
        <v>43202102</v>
      </c>
      <c r="B10416" s="63" t="s">
        <v>4422</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4311</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9246</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4651</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5637</v>
      </c>
    </row>
    <row r="10451" spans="1:2" x14ac:dyDescent="0.25">
      <c r="A10451" s="62">
        <v>43211607</v>
      </c>
      <c r="B10451" s="63" t="s">
        <v>9257</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4150</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2925</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11310</v>
      </c>
    </row>
    <row r="10464" spans="1:2" x14ac:dyDescent="0.25">
      <c r="A10464" s="62">
        <v>43211712</v>
      </c>
      <c r="B10464" s="63" t="s">
        <v>3092</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3956</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8894</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2486</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9691</v>
      </c>
    </row>
    <row r="10506" spans="1:2" x14ac:dyDescent="0.25">
      <c r="A10506" s="62">
        <v>43221508</v>
      </c>
      <c r="B10506" s="63" t="s">
        <v>15044</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10981</v>
      </c>
    </row>
    <row r="10516" spans="1:2" x14ac:dyDescent="0.25">
      <c r="A10516" s="62">
        <v>43221520</v>
      </c>
      <c r="B10516" s="63" t="s">
        <v>13439</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11054</v>
      </c>
    </row>
    <row r="10523" spans="1:2" x14ac:dyDescent="0.25">
      <c r="A10523" s="62">
        <v>43221601</v>
      </c>
      <c r="B10523" s="63" t="s">
        <v>14625</v>
      </c>
    </row>
    <row r="10524" spans="1:2" x14ac:dyDescent="0.25">
      <c r="A10524" s="62">
        <v>43221602</v>
      </c>
      <c r="B10524" s="63" t="s">
        <v>6361</v>
      </c>
    </row>
    <row r="10525" spans="1:2" x14ac:dyDescent="0.25">
      <c r="A10525" s="62">
        <v>43221603</v>
      </c>
      <c r="B10525" s="63" t="s">
        <v>10819</v>
      </c>
    </row>
    <row r="10526" spans="1:2" x14ac:dyDescent="0.25">
      <c r="A10526" s="62">
        <v>43221701</v>
      </c>
      <c r="B10526" s="63" t="s">
        <v>12614</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12332</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9137</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4958</v>
      </c>
    </row>
    <row r="10563" spans="1:2" x14ac:dyDescent="0.25">
      <c r="A10563" s="62">
        <v>43222608</v>
      </c>
      <c r="B10563" s="63" t="s">
        <v>8565</v>
      </c>
    </row>
    <row r="10564" spans="1:2" x14ac:dyDescent="0.25">
      <c r="A10564" s="62">
        <v>43222609</v>
      </c>
      <c r="B10564" s="63" t="s">
        <v>14483</v>
      </c>
    </row>
    <row r="10565" spans="1:2" x14ac:dyDescent="0.25">
      <c r="A10565" s="62">
        <v>43222610</v>
      </c>
      <c r="B10565" s="63" t="s">
        <v>4038</v>
      </c>
    </row>
    <row r="10566" spans="1:2" x14ac:dyDescent="0.25">
      <c r="A10566" s="62">
        <v>43222611</v>
      </c>
      <c r="B10566" s="63" t="s">
        <v>17179</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4841</v>
      </c>
    </row>
    <row r="10572" spans="1:2" x14ac:dyDescent="0.25">
      <c r="A10572" s="62">
        <v>43222622</v>
      </c>
      <c r="B10572" s="63" t="s">
        <v>9965</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11347</v>
      </c>
    </row>
    <row r="10579" spans="1:2" x14ac:dyDescent="0.25">
      <c r="A10579" s="62">
        <v>43222629</v>
      </c>
      <c r="B10579" s="63" t="s">
        <v>5687</v>
      </c>
    </row>
    <row r="10580" spans="1:2" x14ac:dyDescent="0.25">
      <c r="A10580" s="62">
        <v>43222630</v>
      </c>
      <c r="B10580" s="63" t="s">
        <v>13415</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12251</v>
      </c>
    </row>
    <row r="10588" spans="1:2" x14ac:dyDescent="0.25">
      <c r="A10588" s="62">
        <v>43222803</v>
      </c>
      <c r="B10588" s="63" t="s">
        <v>11312</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16230</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11184</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2609</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2990</v>
      </c>
    </row>
    <row r="10629" spans="1:2" x14ac:dyDescent="0.25">
      <c r="A10629" s="62">
        <v>43223209</v>
      </c>
      <c r="B10629" s="63" t="s">
        <v>4246</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14347</v>
      </c>
    </row>
    <row r="10636" spans="1:2" x14ac:dyDescent="0.25">
      <c r="A10636" s="62">
        <v>43231506</v>
      </c>
      <c r="B10636" s="63" t="s">
        <v>3855</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4096</v>
      </c>
    </row>
    <row r="10647" spans="1:2" x14ac:dyDescent="0.25">
      <c r="A10647" s="62">
        <v>43231604</v>
      </c>
      <c r="B10647" s="63" t="s">
        <v>13170</v>
      </c>
    </row>
    <row r="10648" spans="1:2" x14ac:dyDescent="0.25">
      <c r="A10648" s="62">
        <v>43231605</v>
      </c>
      <c r="B10648" s="63" t="s">
        <v>5504</v>
      </c>
    </row>
    <row r="10649" spans="1:2" x14ac:dyDescent="0.25">
      <c r="A10649" s="62">
        <v>43232001</v>
      </c>
      <c r="B10649" s="63" t="s">
        <v>9323</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2528</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4477</v>
      </c>
    </row>
    <row r="10668" spans="1:2" x14ac:dyDescent="0.25">
      <c r="A10668" s="62">
        <v>43232301</v>
      </c>
      <c r="B10668" s="63" t="s">
        <v>3347</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11336</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2477</v>
      </c>
    </row>
    <row r="10676" spans="1:2" x14ac:dyDescent="0.25">
      <c r="A10676" s="62">
        <v>43232310</v>
      </c>
      <c r="B10676" s="63" t="s">
        <v>4386</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9076</v>
      </c>
    </row>
    <row r="10682" spans="1:2" x14ac:dyDescent="0.25">
      <c r="A10682" s="62">
        <v>43232403</v>
      </c>
      <c r="B10682" s="63" t="s">
        <v>2560</v>
      </c>
    </row>
    <row r="10683" spans="1:2" x14ac:dyDescent="0.25">
      <c r="A10683" s="62">
        <v>43232404</v>
      </c>
      <c r="B10683" s="63" t="s">
        <v>10046</v>
      </c>
    </row>
    <row r="10684" spans="1:2" x14ac:dyDescent="0.25">
      <c r="A10684" s="62">
        <v>43232405</v>
      </c>
      <c r="B10684" s="63" t="s">
        <v>12904</v>
      </c>
    </row>
    <row r="10685" spans="1:2" x14ac:dyDescent="0.25">
      <c r="A10685" s="62">
        <v>43232406</v>
      </c>
      <c r="B10685" s="63" t="s">
        <v>3091</v>
      </c>
    </row>
    <row r="10686" spans="1:2" x14ac:dyDescent="0.25">
      <c r="A10686" s="62">
        <v>43232407</v>
      </c>
      <c r="B10686" s="63" t="s">
        <v>5404</v>
      </c>
    </row>
    <row r="10687" spans="1:2" x14ac:dyDescent="0.25">
      <c r="A10687" s="62">
        <v>43232408</v>
      </c>
      <c r="B10687" s="63" t="s">
        <v>16271</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2964</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11317</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5184</v>
      </c>
    </row>
    <row r="10732" spans="1:2" x14ac:dyDescent="0.25">
      <c r="A10732" s="62">
        <v>43233201</v>
      </c>
      <c r="B10732" s="63" t="s">
        <v>3102</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11157</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2280</v>
      </c>
    </row>
    <row r="10755" spans="1:2" x14ac:dyDescent="0.25">
      <c r="A10755" s="62">
        <v>43233508</v>
      </c>
      <c r="B10755" s="63" t="s">
        <v>2568</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2744</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4821</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2438</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9309</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4162</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15073</v>
      </c>
    </row>
    <row r="10821" spans="1:2" x14ac:dyDescent="0.25">
      <c r="A10821" s="62">
        <v>44102203</v>
      </c>
      <c r="B10821" s="63" t="s">
        <v>5552</v>
      </c>
    </row>
    <row r="10822" spans="1:2" x14ac:dyDescent="0.25">
      <c r="A10822" s="62">
        <v>44102301</v>
      </c>
      <c r="B10822" s="63" t="s">
        <v>11096</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11307</v>
      </c>
    </row>
    <row r="10828" spans="1:2" x14ac:dyDescent="0.25">
      <c r="A10828" s="62">
        <v>44102307</v>
      </c>
      <c r="B10828" s="63" t="s">
        <v>14978</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3674</v>
      </c>
    </row>
    <row r="10838" spans="1:2" x14ac:dyDescent="0.25">
      <c r="A10838" s="62">
        <v>44102412</v>
      </c>
      <c r="B10838" s="63" t="s">
        <v>13702</v>
      </c>
    </row>
    <row r="10839" spans="1:2" x14ac:dyDescent="0.25">
      <c r="A10839" s="62">
        <v>44102501</v>
      </c>
      <c r="B10839" s="63" t="s">
        <v>10848</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5150</v>
      </c>
    </row>
    <row r="10858" spans="1:2" x14ac:dyDescent="0.25">
      <c r="A10858" s="62">
        <v>44102907</v>
      </c>
      <c r="B10858" s="63" t="s">
        <v>3434</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2625</v>
      </c>
    </row>
    <row r="10874" spans="1:2" x14ac:dyDescent="0.25">
      <c r="A10874" s="62">
        <v>44103106</v>
      </c>
      <c r="B10874" s="63" t="s">
        <v>18629</v>
      </c>
    </row>
    <row r="10875" spans="1:2" x14ac:dyDescent="0.25">
      <c r="A10875" s="62">
        <v>44103107</v>
      </c>
      <c r="B10875" s="63" t="s">
        <v>9830</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11027</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13371</v>
      </c>
    </row>
    <row r="10887" spans="1:2" x14ac:dyDescent="0.25">
      <c r="A10887" s="62">
        <v>44103120</v>
      </c>
      <c r="B10887" s="63" t="s">
        <v>4639</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18683</v>
      </c>
    </row>
    <row r="10894" spans="1:2" x14ac:dyDescent="0.25">
      <c r="A10894" s="62">
        <v>44103205</v>
      </c>
      <c r="B10894" s="63" t="s">
        <v>3547</v>
      </c>
    </row>
    <row r="10895" spans="1:2" x14ac:dyDescent="0.25">
      <c r="A10895" s="62">
        <v>44103502</v>
      </c>
      <c r="B10895" s="63" t="s">
        <v>5238</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10011</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3108</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4708</v>
      </c>
    </row>
    <row r="10931" spans="1:2" x14ac:dyDescent="0.25">
      <c r="A10931" s="62">
        <v>44111613</v>
      </c>
      <c r="B10931" s="63" t="s">
        <v>9564</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4737</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9724</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4297</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2462</v>
      </c>
    </row>
    <row r="10992" spans="1:2" x14ac:dyDescent="0.25">
      <c r="A10992" s="62">
        <v>44121624</v>
      </c>
      <c r="B10992" s="63" t="s">
        <v>16663</v>
      </c>
    </row>
    <row r="10993" spans="1:2" x14ac:dyDescent="0.25">
      <c r="A10993" s="62">
        <v>44121625</v>
      </c>
      <c r="B10993" s="63" t="s">
        <v>10386</v>
      </c>
    </row>
    <row r="10994" spans="1:2" x14ac:dyDescent="0.25">
      <c r="A10994" s="62">
        <v>44121626</v>
      </c>
      <c r="B10994" s="63" t="s">
        <v>3974</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4014</v>
      </c>
    </row>
    <row r="10999" spans="1:2" x14ac:dyDescent="0.25">
      <c r="A10999" s="62">
        <v>44121632</v>
      </c>
      <c r="B10999" s="63" t="s">
        <v>13261</v>
      </c>
    </row>
    <row r="11000" spans="1:2" x14ac:dyDescent="0.25">
      <c r="A11000" s="62">
        <v>44121633</v>
      </c>
      <c r="B11000" s="63" t="s">
        <v>8812</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2542</v>
      </c>
    </row>
    <row r="11009" spans="1:2" x14ac:dyDescent="0.25">
      <c r="A11009" s="62">
        <v>44121707</v>
      </c>
      <c r="B11009" s="63" t="s">
        <v>9984</v>
      </c>
    </row>
    <row r="11010" spans="1:2" x14ac:dyDescent="0.25">
      <c r="A11010" s="62">
        <v>44121708</v>
      </c>
      <c r="B11010" s="63" t="s">
        <v>13769</v>
      </c>
    </row>
    <row r="11011" spans="1:2" x14ac:dyDescent="0.25">
      <c r="A11011" s="62">
        <v>44121709</v>
      </c>
      <c r="B11011" s="63" t="s">
        <v>4507</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14816</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5103</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16977</v>
      </c>
    </row>
    <row r="11022" spans="1:2" x14ac:dyDescent="0.25">
      <c r="A11022" s="62">
        <v>44121802</v>
      </c>
      <c r="B11022" s="63" t="s">
        <v>2574</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4820</v>
      </c>
    </row>
    <row r="11026" spans="1:2" x14ac:dyDescent="0.25">
      <c r="A11026" s="62">
        <v>44121807</v>
      </c>
      <c r="B11026" s="63" t="s">
        <v>3357</v>
      </c>
    </row>
    <row r="11027" spans="1:2" x14ac:dyDescent="0.25">
      <c r="A11027" s="62">
        <v>44121808</v>
      </c>
      <c r="B11027" s="63" t="s">
        <v>11246</v>
      </c>
    </row>
    <row r="11028" spans="1:2" x14ac:dyDescent="0.25">
      <c r="A11028" s="62">
        <v>44121902</v>
      </c>
      <c r="B11028" s="63" t="s">
        <v>16094</v>
      </c>
    </row>
    <row r="11029" spans="1:2" x14ac:dyDescent="0.25">
      <c r="A11029" s="62">
        <v>44121904</v>
      </c>
      <c r="B11029" s="63" t="s">
        <v>5336</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2442</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11397</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4452</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14103</v>
      </c>
    </row>
    <row r="11057" spans="1:2" x14ac:dyDescent="0.25">
      <c r="A11057" s="62">
        <v>44122103</v>
      </c>
      <c r="B11057" s="63" t="s">
        <v>10822</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4078</v>
      </c>
    </row>
    <row r="11061" spans="1:2" x14ac:dyDescent="0.25">
      <c r="A11061" s="62">
        <v>44122107</v>
      </c>
      <c r="B11061" s="63" t="s">
        <v>10094</v>
      </c>
    </row>
    <row r="11062" spans="1:2" x14ac:dyDescent="0.25">
      <c r="A11062" s="62">
        <v>44122109</v>
      </c>
      <c r="B11062" s="63" t="s">
        <v>5417</v>
      </c>
    </row>
    <row r="11063" spans="1:2" x14ac:dyDescent="0.25">
      <c r="A11063" s="62">
        <v>44122110</v>
      </c>
      <c r="B11063" s="63" t="s">
        <v>14853</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11128</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4937</v>
      </c>
    </row>
    <row r="11092" spans="1:2" x14ac:dyDescent="0.25">
      <c r="A11092" s="62">
        <v>45101604</v>
      </c>
      <c r="B11092" s="63" t="s">
        <v>18635</v>
      </c>
    </row>
    <row r="11093" spans="1:2" x14ac:dyDescent="0.25">
      <c r="A11093" s="62">
        <v>45101606</v>
      </c>
      <c r="B11093" s="63" t="s">
        <v>5005</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4263</v>
      </c>
    </row>
    <row r="11103" spans="1:2" x14ac:dyDescent="0.25">
      <c r="A11103" s="62">
        <v>45101705</v>
      </c>
      <c r="B11103" s="63" t="s">
        <v>14895</v>
      </c>
    </row>
    <row r="11104" spans="1:2" x14ac:dyDescent="0.25">
      <c r="A11104" s="62">
        <v>45101706</v>
      </c>
      <c r="B11104" s="63" t="s">
        <v>5123</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8967</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12589</v>
      </c>
    </row>
    <row r="11125" spans="1:2" x14ac:dyDescent="0.25">
      <c r="A11125" s="62">
        <v>45111501</v>
      </c>
      <c r="B11125" s="63" t="s">
        <v>4109</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12516</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9005</v>
      </c>
    </row>
    <row r="11142" spans="1:2" x14ac:dyDescent="0.25">
      <c r="A11142" s="62">
        <v>45111615</v>
      </c>
      <c r="B11142" s="63" t="s">
        <v>3209</v>
      </c>
    </row>
    <row r="11143" spans="1:2" x14ac:dyDescent="0.25">
      <c r="A11143" s="62">
        <v>45111616</v>
      </c>
      <c r="B11143" s="63" t="s">
        <v>14847</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2923</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9756</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2608</v>
      </c>
    </row>
    <row r="11180" spans="1:2" x14ac:dyDescent="0.25">
      <c r="A11180" s="62">
        <v>45121516</v>
      </c>
      <c r="B11180" s="63" t="s">
        <v>11498</v>
      </c>
    </row>
    <row r="11181" spans="1:2" x14ac:dyDescent="0.25">
      <c r="A11181" s="62">
        <v>45121517</v>
      </c>
      <c r="B11181" s="63" t="s">
        <v>5298</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5059</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3879</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15286</v>
      </c>
    </row>
    <row r="11208" spans="1:2" x14ac:dyDescent="0.25">
      <c r="A11208" s="62">
        <v>45121701</v>
      </c>
      <c r="B11208" s="63" t="s">
        <v>3342</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4843</v>
      </c>
    </row>
    <row r="11212" spans="1:2" x14ac:dyDescent="0.25">
      <c r="A11212" s="62">
        <v>45121705</v>
      </c>
      <c r="B11212" s="63" t="s">
        <v>10330</v>
      </c>
    </row>
    <row r="11213" spans="1:2" x14ac:dyDescent="0.25">
      <c r="A11213" s="62">
        <v>45121706</v>
      </c>
      <c r="B11213" s="63" t="s">
        <v>4981</v>
      </c>
    </row>
    <row r="11214" spans="1:2" x14ac:dyDescent="0.25">
      <c r="A11214" s="62">
        <v>45121801</v>
      </c>
      <c r="B11214" s="63" t="s">
        <v>16289</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4401</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4033</v>
      </c>
    </row>
    <row r="11231" spans="1:2" x14ac:dyDescent="0.25">
      <c r="A11231" s="62">
        <v>45141501</v>
      </c>
      <c r="B11231" s="63" t="s">
        <v>7787</v>
      </c>
    </row>
    <row r="11232" spans="1:2" x14ac:dyDescent="0.25">
      <c r="A11232" s="62">
        <v>45141502</v>
      </c>
      <c r="B11232" s="63" t="s">
        <v>11305</v>
      </c>
    </row>
    <row r="11233" spans="1:2" x14ac:dyDescent="0.25">
      <c r="A11233" s="62">
        <v>45141601</v>
      </c>
      <c r="B11233" s="63" t="s">
        <v>12199</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9015</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16037</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11527</v>
      </c>
    </row>
    <row r="11260" spans="1:2" x14ac:dyDescent="0.25">
      <c r="A11260" s="62">
        <v>46121507</v>
      </c>
      <c r="B11260" s="63" t="s">
        <v>8266</v>
      </c>
    </row>
    <row r="11261" spans="1:2" x14ac:dyDescent="0.25">
      <c r="A11261" s="62">
        <v>46121508</v>
      </c>
      <c r="B11261" s="63" t="s">
        <v>11426</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3319</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5070</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3925</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4459</v>
      </c>
    </row>
    <row r="11298" spans="1:2" x14ac:dyDescent="0.25">
      <c r="A11298" s="62">
        <v>46151705</v>
      </c>
      <c r="B11298" s="63" t="s">
        <v>3328</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10420</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10490</v>
      </c>
    </row>
    <row r="11313" spans="1:2" x14ac:dyDescent="0.25">
      <c r="A11313" s="62">
        <v>46161505</v>
      </c>
      <c r="B11313" s="63" t="s">
        <v>13879</v>
      </c>
    </row>
    <row r="11314" spans="1:2" x14ac:dyDescent="0.25">
      <c r="A11314" s="62">
        <v>46161506</v>
      </c>
      <c r="B11314" s="63" t="s">
        <v>10192</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10044</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16293</v>
      </c>
    </row>
    <row r="11335" spans="1:2" x14ac:dyDescent="0.25">
      <c r="A11335" s="62">
        <v>46171513</v>
      </c>
      <c r="B11335" s="63" t="s">
        <v>9678</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3216</v>
      </c>
    </row>
    <row r="11339" spans="1:2" x14ac:dyDescent="0.25">
      <c r="A11339" s="62">
        <v>46171517</v>
      </c>
      <c r="B11339" s="63" t="s">
        <v>11908</v>
      </c>
    </row>
    <row r="11340" spans="1:2" x14ac:dyDescent="0.25">
      <c r="A11340" s="62">
        <v>46171602</v>
      </c>
      <c r="B11340" s="63" t="s">
        <v>2907</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10123</v>
      </c>
    </row>
    <row r="11348" spans="1:2" x14ac:dyDescent="0.25">
      <c r="A11348" s="62">
        <v>46171610</v>
      </c>
      <c r="B11348" s="63" t="s">
        <v>17789</v>
      </c>
    </row>
    <row r="11349" spans="1:2" x14ac:dyDescent="0.25">
      <c r="A11349" s="62">
        <v>46171611</v>
      </c>
      <c r="B11349" s="63" t="s">
        <v>10216</v>
      </c>
    </row>
    <row r="11350" spans="1:2" x14ac:dyDescent="0.25">
      <c r="A11350" s="62">
        <v>46171612</v>
      </c>
      <c r="B11350" s="63" t="s">
        <v>13583</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4740</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9929</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11118</v>
      </c>
    </row>
    <row r="11370" spans="1:2" x14ac:dyDescent="0.25">
      <c r="A11370" s="62">
        <v>46181516</v>
      </c>
      <c r="B11370" s="63" t="s">
        <v>16824</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15027</v>
      </c>
    </row>
    <row r="11375" spans="1:2" x14ac:dyDescent="0.25">
      <c r="A11375" s="62">
        <v>46181525</v>
      </c>
      <c r="B11375" s="63" t="s">
        <v>5412</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9716</v>
      </c>
    </row>
    <row r="11386" spans="1:2" x14ac:dyDescent="0.25">
      <c r="A11386" s="62">
        <v>46181601</v>
      </c>
      <c r="B11386" s="63" t="s">
        <v>13462</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10235</v>
      </c>
    </row>
    <row r="11401" spans="1:2" x14ac:dyDescent="0.25">
      <c r="A11401" s="62">
        <v>46181803</v>
      </c>
      <c r="B11401" s="63" t="s">
        <v>18386</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4092</v>
      </c>
    </row>
    <row r="11415" spans="1:2" x14ac:dyDescent="0.25">
      <c r="A11415" s="62">
        <v>46182004</v>
      </c>
      <c r="B11415" s="63" t="s">
        <v>7071</v>
      </c>
    </row>
    <row r="11416" spans="1:2" x14ac:dyDescent="0.25">
      <c r="A11416" s="62">
        <v>46182005</v>
      </c>
      <c r="B11416" s="63" t="s">
        <v>11412</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9462</v>
      </c>
    </row>
    <row r="11421" spans="1:2" x14ac:dyDescent="0.25">
      <c r="A11421" s="62">
        <v>46182103</v>
      </c>
      <c r="B11421" s="63" t="s">
        <v>17158</v>
      </c>
    </row>
    <row r="11422" spans="1:2" x14ac:dyDescent="0.25">
      <c r="A11422" s="62">
        <v>46182104</v>
      </c>
      <c r="B11422" s="63" t="s">
        <v>3497</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4265</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2376</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13287</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14924</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4391</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16757</v>
      </c>
    </row>
    <row r="11471" spans="1:2" x14ac:dyDescent="0.25">
      <c r="A11471" s="62">
        <v>47101512</v>
      </c>
      <c r="B11471" s="63" t="s">
        <v>4725</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10213</v>
      </c>
    </row>
    <row r="11479" spans="1:2" x14ac:dyDescent="0.25">
      <c r="A11479" s="62">
        <v>47101522</v>
      </c>
      <c r="B11479" s="63" t="s">
        <v>4482</v>
      </c>
    </row>
    <row r="11480" spans="1:2" x14ac:dyDescent="0.25">
      <c r="A11480" s="62">
        <v>47101523</v>
      </c>
      <c r="B11480" s="63" t="s">
        <v>5034</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9725</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16583</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17774</v>
      </c>
    </row>
    <row r="11508" spans="1:2" x14ac:dyDescent="0.25">
      <c r="A11508" s="62">
        <v>47101612</v>
      </c>
      <c r="B11508" s="63" t="s">
        <v>9108</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5719</v>
      </c>
    </row>
    <row r="11513" spans="1:2" x14ac:dyDescent="0.25">
      <c r="A11513" s="62">
        <v>47111505</v>
      </c>
      <c r="B11513" s="63" t="s">
        <v>9740</v>
      </c>
    </row>
    <row r="11514" spans="1:2" x14ac:dyDescent="0.25">
      <c r="A11514" s="62">
        <v>47111601</v>
      </c>
      <c r="B11514" s="63" t="s">
        <v>12029</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18576</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2499</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7532</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8761</v>
      </c>
    </row>
    <row r="11550" spans="1:2" x14ac:dyDescent="0.25">
      <c r="A11550" s="62">
        <v>47121811</v>
      </c>
      <c r="B11550" s="63" t="s">
        <v>13708</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10834</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2487</v>
      </c>
    </row>
    <row r="11575" spans="1:2" x14ac:dyDescent="0.25">
      <c r="A11575" s="62">
        <v>47131619</v>
      </c>
      <c r="B11575" s="63" t="s">
        <v>9379</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17006</v>
      </c>
    </row>
    <row r="11602" spans="1:2" x14ac:dyDescent="0.25">
      <c r="A11602" s="62">
        <v>47131816</v>
      </c>
      <c r="B11602" s="63" t="s">
        <v>5225</v>
      </c>
    </row>
    <row r="11603" spans="1:2" x14ac:dyDescent="0.25">
      <c r="A11603" s="62">
        <v>47131817</v>
      </c>
      <c r="B11603" s="63" t="s">
        <v>16863</v>
      </c>
    </row>
    <row r="11604" spans="1:2" x14ac:dyDescent="0.25">
      <c r="A11604" s="62">
        <v>47131818</v>
      </c>
      <c r="B11604" s="63" t="s">
        <v>3476</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4793</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5260</v>
      </c>
    </row>
    <row r="11620" spans="1:2" x14ac:dyDescent="0.25">
      <c r="A11620" s="62">
        <v>47131834</v>
      </c>
      <c r="B11620" s="63" t="s">
        <v>2668</v>
      </c>
    </row>
    <row r="11621" spans="1:2" x14ac:dyDescent="0.25">
      <c r="A11621" s="62">
        <v>47131901</v>
      </c>
      <c r="B11621" s="63" t="s">
        <v>9351</v>
      </c>
    </row>
    <row r="11622" spans="1:2" x14ac:dyDescent="0.25">
      <c r="A11622" s="62">
        <v>47131902</v>
      </c>
      <c r="B11622" s="63" t="s">
        <v>5313</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3871</v>
      </c>
    </row>
    <row r="11628" spans="1:2" x14ac:dyDescent="0.25">
      <c r="A11628" s="62">
        <v>47131908</v>
      </c>
      <c r="B11628" s="63" t="s">
        <v>3495</v>
      </c>
    </row>
    <row r="11629" spans="1:2" x14ac:dyDescent="0.25">
      <c r="A11629" s="62">
        <v>47131909</v>
      </c>
      <c r="B11629" s="63" t="s">
        <v>3284</v>
      </c>
    </row>
    <row r="11630" spans="1:2" x14ac:dyDescent="0.25">
      <c r="A11630" s="62">
        <v>47132101</v>
      </c>
      <c r="B11630" s="63" t="s">
        <v>2500</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9979</v>
      </c>
    </row>
    <row r="11635" spans="1:2" x14ac:dyDescent="0.25">
      <c r="A11635" s="62">
        <v>48101504</v>
      </c>
      <c r="B11635" s="63" t="s">
        <v>4674</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15135</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4505</v>
      </c>
    </row>
    <row r="11651" spans="1:2" x14ac:dyDescent="0.25">
      <c r="A11651" s="62">
        <v>48101520</v>
      </c>
      <c r="B11651" s="63" t="s">
        <v>11183</v>
      </c>
    </row>
    <row r="11652" spans="1:2" x14ac:dyDescent="0.25">
      <c r="A11652" s="62">
        <v>48101521</v>
      </c>
      <c r="B11652" s="63" t="s">
        <v>4176</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2840</v>
      </c>
    </row>
    <row r="11656" spans="1:2" x14ac:dyDescent="0.25">
      <c r="A11656" s="62">
        <v>48101525</v>
      </c>
      <c r="B11656" s="63" t="s">
        <v>8906</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11352</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11104</v>
      </c>
    </row>
    <row r="11696" spans="1:2" x14ac:dyDescent="0.25">
      <c r="A11696" s="62">
        <v>48101801</v>
      </c>
      <c r="B11696" s="63" t="s">
        <v>2710</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2431</v>
      </c>
    </row>
    <row r="11702" spans="1:2" x14ac:dyDescent="0.25">
      <c r="A11702" s="62">
        <v>48101807</v>
      </c>
      <c r="B11702" s="63" t="s">
        <v>2717</v>
      </c>
    </row>
    <row r="11703" spans="1:2" x14ac:dyDescent="0.25">
      <c r="A11703" s="62">
        <v>48101808</v>
      </c>
      <c r="B11703" s="63" t="s">
        <v>10381</v>
      </c>
    </row>
    <row r="11704" spans="1:2" x14ac:dyDescent="0.25">
      <c r="A11704" s="62">
        <v>48101809</v>
      </c>
      <c r="B11704" s="63" t="s">
        <v>12071</v>
      </c>
    </row>
    <row r="11705" spans="1:2" x14ac:dyDescent="0.25">
      <c r="A11705" s="62">
        <v>48101810</v>
      </c>
      <c r="B11705" s="63" t="s">
        <v>4511</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10049</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4230</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14792</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10836</v>
      </c>
    </row>
    <row r="11744" spans="1:2" x14ac:dyDescent="0.25">
      <c r="A11744" s="62">
        <v>48102105</v>
      </c>
      <c r="B11744" s="63" t="s">
        <v>18348</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13693</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4128</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14969</v>
      </c>
    </row>
    <row r="11773" spans="1:2" x14ac:dyDescent="0.25">
      <c r="A11773" s="62">
        <v>49101602</v>
      </c>
      <c r="B11773" s="63" t="s">
        <v>2730</v>
      </c>
    </row>
    <row r="11774" spans="1:2" x14ac:dyDescent="0.25">
      <c r="A11774" s="62">
        <v>49101603</v>
      </c>
      <c r="B11774" s="63" t="s">
        <v>4614</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4743</v>
      </c>
    </row>
    <row r="11783" spans="1:2" x14ac:dyDescent="0.25">
      <c r="A11783" s="62">
        <v>49101613</v>
      </c>
      <c r="B11783" s="63" t="s">
        <v>12758</v>
      </c>
    </row>
    <row r="11784" spans="1:2" x14ac:dyDescent="0.25">
      <c r="A11784" s="62">
        <v>49101701</v>
      </c>
      <c r="B11784" s="63" t="s">
        <v>3667</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10759</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9780</v>
      </c>
    </row>
    <row r="11803" spans="1:2" x14ac:dyDescent="0.25">
      <c r="A11803" s="62">
        <v>49131501</v>
      </c>
      <c r="B11803" s="63" t="s">
        <v>4886</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4986</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18493</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16448</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4020</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5025</v>
      </c>
    </row>
    <row r="11834" spans="1:2" x14ac:dyDescent="0.25">
      <c r="A11834" s="62">
        <v>49151601</v>
      </c>
      <c r="B11834" s="63" t="s">
        <v>10060</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11562</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2515</v>
      </c>
    </row>
    <row r="11844" spans="1:2" x14ac:dyDescent="0.25">
      <c r="A11844" s="62">
        <v>49161508</v>
      </c>
      <c r="B11844" s="63" t="s">
        <v>8460</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2419</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11282</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3571</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3556</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10104</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11518</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9331</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15104</v>
      </c>
    </row>
    <row r="11927" spans="1:2" x14ac:dyDescent="0.25">
      <c r="A11927" s="62">
        <v>49201503</v>
      </c>
      <c r="B11927" s="63" t="s">
        <v>4312</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8109</v>
      </c>
    </row>
    <row r="11948" spans="1:2" x14ac:dyDescent="0.25">
      <c r="A11948" s="62">
        <v>49211604</v>
      </c>
      <c r="B11948" s="63" t="s">
        <v>13409</v>
      </c>
    </row>
    <row r="11949" spans="1:2" x14ac:dyDescent="0.25">
      <c r="A11949" s="62">
        <v>49211605</v>
      </c>
      <c r="B11949" s="63" t="s">
        <v>4495</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11995</v>
      </c>
    </row>
    <row r="11957" spans="1:2" x14ac:dyDescent="0.25">
      <c r="A11957" s="62">
        <v>49211801</v>
      </c>
      <c r="B11957" s="63" t="s">
        <v>11390</v>
      </c>
    </row>
    <row r="11958" spans="1:2" x14ac:dyDescent="0.25">
      <c r="A11958" s="62">
        <v>49211802</v>
      </c>
      <c r="B11958" s="63" t="s">
        <v>4634</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3872</v>
      </c>
    </row>
    <row r="11962" spans="1:2" x14ac:dyDescent="0.25">
      <c r="A11962" s="62">
        <v>49211806</v>
      </c>
      <c r="B11962" s="63" t="s">
        <v>3059</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2880</v>
      </c>
    </row>
    <row r="11969" spans="1:2" x14ac:dyDescent="0.25">
      <c r="A11969" s="62">
        <v>49221506</v>
      </c>
      <c r="B11969" s="63" t="s">
        <v>16887</v>
      </c>
    </row>
    <row r="11970" spans="1:2" x14ac:dyDescent="0.25">
      <c r="A11970" s="62">
        <v>49221507</v>
      </c>
      <c r="B11970" s="63" t="s">
        <v>4921</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9702</v>
      </c>
    </row>
    <row r="11985" spans="1:2" x14ac:dyDescent="0.25">
      <c r="A11985" s="62">
        <v>49241601</v>
      </c>
      <c r="B11985" s="63" t="s">
        <v>4249</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10398</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4631</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11389</v>
      </c>
    </row>
    <row r="12012" spans="1:2" x14ac:dyDescent="0.25">
      <c r="A12012" s="62">
        <v>50111511</v>
      </c>
      <c r="B12012" s="63" t="s">
        <v>4947</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14830</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4469</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11369</v>
      </c>
    </row>
    <row r="12043" spans="1:2" x14ac:dyDescent="0.25">
      <c r="A12043" s="62">
        <v>50151604</v>
      </c>
      <c r="B12043" s="63" t="s">
        <v>3236</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11553</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4419</v>
      </c>
    </row>
    <row r="12059" spans="1:2" x14ac:dyDescent="0.25">
      <c r="A12059" s="62">
        <v>50171830</v>
      </c>
      <c r="B12059" s="63" t="s">
        <v>4948</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4111</v>
      </c>
    </row>
    <row r="12064" spans="1:2" x14ac:dyDescent="0.25">
      <c r="A12064" s="62">
        <v>50171902</v>
      </c>
      <c r="B12064" s="63" t="s">
        <v>2496</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5449</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10172</v>
      </c>
    </row>
    <row r="12094" spans="1:2" x14ac:dyDescent="0.25">
      <c r="A12094" s="62">
        <v>50192402</v>
      </c>
      <c r="B12094" s="63" t="s">
        <v>13785</v>
      </c>
    </row>
    <row r="12095" spans="1:2" x14ac:dyDescent="0.25">
      <c r="A12095" s="62">
        <v>50192403</v>
      </c>
      <c r="B12095" s="63" t="s">
        <v>2377</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2352</v>
      </c>
    </row>
    <row r="12099" spans="1:2" x14ac:dyDescent="0.25">
      <c r="A12099" s="62">
        <v>50192503</v>
      </c>
      <c r="B12099" s="63" t="s">
        <v>4480</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2535</v>
      </c>
    </row>
    <row r="12105" spans="1:2" x14ac:dyDescent="0.25">
      <c r="A12105" s="62">
        <v>50192702</v>
      </c>
      <c r="B12105" s="63" t="s">
        <v>14455</v>
      </c>
    </row>
    <row r="12106" spans="1:2" x14ac:dyDescent="0.25">
      <c r="A12106" s="62">
        <v>50192703</v>
      </c>
      <c r="B12106" s="63" t="s">
        <v>10419</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18642</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4499</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11292</v>
      </c>
    </row>
    <row r="12119" spans="1:2" x14ac:dyDescent="0.25">
      <c r="A12119" s="62">
        <v>50193201</v>
      </c>
      <c r="B12119" s="63" t="s">
        <v>4045</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3881</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11532</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6271</v>
      </c>
    </row>
    <row r="12143" spans="1:2" x14ac:dyDescent="0.25">
      <c r="A12143" s="62">
        <v>50202306</v>
      </c>
      <c r="B12143" s="63" t="s">
        <v>2741</v>
      </c>
    </row>
    <row r="12144" spans="1:2" x14ac:dyDescent="0.25">
      <c r="A12144" s="62">
        <v>50202307</v>
      </c>
      <c r="B12144" s="63" t="s">
        <v>9313</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2505</v>
      </c>
    </row>
    <row r="12155" spans="1:2" x14ac:dyDescent="0.25">
      <c r="A12155" s="62">
        <v>50211608</v>
      </c>
      <c r="B12155" s="63" t="s">
        <v>16381</v>
      </c>
    </row>
    <row r="12156" spans="1:2" x14ac:dyDescent="0.25">
      <c r="A12156" s="62">
        <v>50211609</v>
      </c>
      <c r="B12156" s="63" t="s">
        <v>4182</v>
      </c>
    </row>
    <row r="12157" spans="1:2" x14ac:dyDescent="0.25">
      <c r="A12157" s="62">
        <v>50211610</v>
      </c>
      <c r="B12157" s="63" t="s">
        <v>3546</v>
      </c>
    </row>
    <row r="12158" spans="1:2" x14ac:dyDescent="0.25">
      <c r="A12158" s="62">
        <v>50211611</v>
      </c>
      <c r="B12158" s="63" t="s">
        <v>13381</v>
      </c>
    </row>
    <row r="12159" spans="1:2" x14ac:dyDescent="0.25">
      <c r="A12159" s="62">
        <v>50211612</v>
      </c>
      <c r="B12159" s="63" t="s">
        <v>6588</v>
      </c>
    </row>
    <row r="12160" spans="1:2" x14ac:dyDescent="0.25">
      <c r="A12160" s="62">
        <v>50221001</v>
      </c>
      <c r="B12160" s="63" t="s">
        <v>4408</v>
      </c>
    </row>
    <row r="12161" spans="1:2" x14ac:dyDescent="0.25">
      <c r="A12161" s="62">
        <v>50221002</v>
      </c>
      <c r="B12161" s="63" t="s">
        <v>13419</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2908</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12528</v>
      </c>
    </row>
    <row r="12189" spans="1:2" x14ac:dyDescent="0.25">
      <c r="A12189" s="62">
        <v>51101531</v>
      </c>
      <c r="B12189" s="63" t="s">
        <v>3854</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17816</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4113</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12214</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4742</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9607</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4225</v>
      </c>
    </row>
    <row r="12249" spans="1:2" x14ac:dyDescent="0.25">
      <c r="A12249" s="62">
        <v>51101591</v>
      </c>
      <c r="B12249" s="63" t="s">
        <v>13429</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13917</v>
      </c>
    </row>
    <row r="12254" spans="1:2" x14ac:dyDescent="0.25">
      <c r="A12254" s="62">
        <v>51101596</v>
      </c>
      <c r="B12254" s="63" t="s">
        <v>5290</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3976</v>
      </c>
    </row>
    <row r="12261" spans="1:2" x14ac:dyDescent="0.25">
      <c r="A12261" s="62">
        <v>51101604</v>
      </c>
      <c r="B12261" s="63" t="s">
        <v>9790</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17060</v>
      </c>
    </row>
    <row r="12265" spans="1:2" x14ac:dyDescent="0.25">
      <c r="A12265" s="62">
        <v>51101611</v>
      </c>
      <c r="B12265" s="63" t="s">
        <v>4205</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9283</v>
      </c>
    </row>
    <row r="12272" spans="1:2" x14ac:dyDescent="0.25">
      <c r="A12272" s="62">
        <v>51101619</v>
      </c>
      <c r="B12272" s="63" t="s">
        <v>3883</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4420</v>
      </c>
    </row>
    <row r="12276" spans="1:2" x14ac:dyDescent="0.25">
      <c r="A12276" s="62">
        <v>51101629</v>
      </c>
      <c r="B12276" s="63" t="s">
        <v>11119</v>
      </c>
    </row>
    <row r="12277" spans="1:2" x14ac:dyDescent="0.25">
      <c r="A12277" s="62">
        <v>51101630</v>
      </c>
      <c r="B12277" s="63" t="s">
        <v>14553</v>
      </c>
    </row>
    <row r="12278" spans="1:2" x14ac:dyDescent="0.25">
      <c r="A12278" s="62">
        <v>51101701</v>
      </c>
      <c r="B12278" s="63" t="s">
        <v>2465</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9671</v>
      </c>
    </row>
    <row r="12283" spans="1:2" x14ac:dyDescent="0.25">
      <c r="A12283" s="62">
        <v>51101706</v>
      </c>
      <c r="B12283" s="63" t="s">
        <v>11685</v>
      </c>
    </row>
    <row r="12284" spans="1:2" x14ac:dyDescent="0.25">
      <c r="A12284" s="62">
        <v>51101707</v>
      </c>
      <c r="B12284" s="63" t="s">
        <v>10501</v>
      </c>
    </row>
    <row r="12285" spans="1:2" x14ac:dyDescent="0.25">
      <c r="A12285" s="62">
        <v>51101708</v>
      </c>
      <c r="B12285" s="63" t="s">
        <v>5952</v>
      </c>
    </row>
    <row r="12286" spans="1:2" x14ac:dyDescent="0.25">
      <c r="A12286" s="62">
        <v>51101709</v>
      </c>
      <c r="B12286" s="63" t="s">
        <v>14745</v>
      </c>
    </row>
    <row r="12287" spans="1:2" x14ac:dyDescent="0.25">
      <c r="A12287" s="62">
        <v>51101710</v>
      </c>
      <c r="B12287" s="63" t="s">
        <v>10080</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4799</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8936</v>
      </c>
    </row>
    <row r="12305" spans="1:2" x14ac:dyDescent="0.25">
      <c r="A12305" s="62">
        <v>51101808</v>
      </c>
      <c r="B12305" s="63" t="s">
        <v>12512</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6069</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4496</v>
      </c>
    </row>
    <row r="12320" spans="1:2" x14ac:dyDescent="0.25">
      <c r="A12320" s="62">
        <v>51101825</v>
      </c>
      <c r="B12320" s="63" t="s">
        <v>11142</v>
      </c>
    </row>
    <row r="12321" spans="1:2" x14ac:dyDescent="0.25">
      <c r="A12321" s="62">
        <v>51101826</v>
      </c>
      <c r="B12321" s="63" t="s">
        <v>3264</v>
      </c>
    </row>
    <row r="12322" spans="1:2" x14ac:dyDescent="0.25">
      <c r="A12322" s="62">
        <v>51101827</v>
      </c>
      <c r="B12322" s="63" t="s">
        <v>10217</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4831</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2406</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4524</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11039</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5151</v>
      </c>
    </row>
    <row r="12359" spans="1:2" x14ac:dyDescent="0.25">
      <c r="A12359" s="62">
        <v>51102206</v>
      </c>
      <c r="B12359" s="63" t="s">
        <v>9823</v>
      </c>
    </row>
    <row r="12360" spans="1:2" x14ac:dyDescent="0.25">
      <c r="A12360" s="62">
        <v>51102207</v>
      </c>
      <c r="B12360" s="63" t="s">
        <v>4399</v>
      </c>
    </row>
    <row r="12361" spans="1:2" x14ac:dyDescent="0.25">
      <c r="A12361" s="62">
        <v>51102208</v>
      </c>
      <c r="B12361" s="63" t="s">
        <v>10843</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13237</v>
      </c>
    </row>
    <row r="12370" spans="1:2" x14ac:dyDescent="0.25">
      <c r="A12370" s="62">
        <v>51102306</v>
      </c>
      <c r="B12370" s="63" t="s">
        <v>10521</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14323</v>
      </c>
    </row>
    <row r="12385" spans="1:2" x14ac:dyDescent="0.25">
      <c r="A12385" s="62">
        <v>51102321</v>
      </c>
      <c r="B12385" s="63" t="s">
        <v>4145</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2799</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4066</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4309</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4179</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2404</v>
      </c>
    </row>
    <row r="12411" spans="1:2" x14ac:dyDescent="0.25">
      <c r="A12411" s="62">
        <v>51102705</v>
      </c>
      <c r="B12411" s="63" t="s">
        <v>3561</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3382</v>
      </c>
    </row>
    <row r="12425" spans="1:2" x14ac:dyDescent="0.25">
      <c r="A12425" s="62">
        <v>51102720</v>
      </c>
      <c r="B12425" s="63" t="s">
        <v>14631</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13453</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15056</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4801</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4677</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9645</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4805</v>
      </c>
    </row>
    <row r="12504" spans="1:2" x14ac:dyDescent="0.25">
      <c r="A12504" s="62">
        <v>51111813</v>
      </c>
      <c r="B12504" s="63" t="s">
        <v>6183</v>
      </c>
    </row>
    <row r="12505" spans="1:2" x14ac:dyDescent="0.25">
      <c r="A12505" s="62">
        <v>51111814</v>
      </c>
      <c r="B12505" s="63" t="s">
        <v>10909</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14301</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2597</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9991</v>
      </c>
    </row>
    <row r="12521" spans="1:2" x14ac:dyDescent="0.25">
      <c r="A12521" s="62">
        <v>51121503</v>
      </c>
      <c r="B12521" s="63" t="s">
        <v>5911</v>
      </c>
    </row>
    <row r="12522" spans="1:2" x14ac:dyDescent="0.25">
      <c r="A12522" s="62">
        <v>51121504</v>
      </c>
      <c r="B12522" s="63" t="s">
        <v>13744</v>
      </c>
    </row>
    <row r="12523" spans="1:2" x14ac:dyDescent="0.25">
      <c r="A12523" s="62">
        <v>51121506</v>
      </c>
      <c r="B12523" s="63" t="s">
        <v>11032</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9567</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11286</v>
      </c>
    </row>
    <row r="12541" spans="1:2" x14ac:dyDescent="0.25">
      <c r="A12541" s="62">
        <v>51121602</v>
      </c>
      <c r="B12541" s="63" t="s">
        <v>2896</v>
      </c>
    </row>
    <row r="12542" spans="1:2" x14ac:dyDescent="0.25">
      <c r="A12542" s="62">
        <v>51121603</v>
      </c>
      <c r="B12542" s="63" t="s">
        <v>13513</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2716</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9937</v>
      </c>
    </row>
    <row r="12552" spans="1:2" x14ac:dyDescent="0.25">
      <c r="A12552" s="62">
        <v>51121701</v>
      </c>
      <c r="B12552" s="63" t="s">
        <v>12753</v>
      </c>
    </row>
    <row r="12553" spans="1:2" x14ac:dyDescent="0.25">
      <c r="A12553" s="62">
        <v>51121702</v>
      </c>
      <c r="B12553" s="63" t="s">
        <v>11380</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4862</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10613</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9558</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11123</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3429</v>
      </c>
    </row>
    <row r="12592" spans="1:2" x14ac:dyDescent="0.25">
      <c r="A12592" s="62">
        <v>51121746</v>
      </c>
      <c r="B12592" s="63" t="s">
        <v>3907</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13443</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4085</v>
      </c>
    </row>
    <row r="12627" spans="1:2" x14ac:dyDescent="0.25">
      <c r="A12627" s="62">
        <v>51121816</v>
      </c>
      <c r="B12627" s="63" t="s">
        <v>14359</v>
      </c>
    </row>
    <row r="12628" spans="1:2" x14ac:dyDescent="0.25">
      <c r="A12628" s="62">
        <v>51121817</v>
      </c>
      <c r="B12628" s="63" t="s">
        <v>3898</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9801</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4198</v>
      </c>
    </row>
    <row r="12642" spans="1:2" x14ac:dyDescent="0.25">
      <c r="A12642" s="62">
        <v>51122103</v>
      </c>
      <c r="B12642" s="63" t="s">
        <v>12171</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5892</v>
      </c>
    </row>
    <row r="12660" spans="1:2" x14ac:dyDescent="0.25">
      <c r="A12660" s="62">
        <v>51131508</v>
      </c>
      <c r="B12660" s="63" t="s">
        <v>4223</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3731</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11413</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3941</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5265</v>
      </c>
    </row>
    <row r="12701" spans="1:2" x14ac:dyDescent="0.25">
      <c r="A12701" s="62">
        <v>51131716</v>
      </c>
      <c r="B12701" s="63" t="s">
        <v>2484</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10725</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3998</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9209</v>
      </c>
    </row>
    <row r="12720" spans="1:2" x14ac:dyDescent="0.25">
      <c r="A12720" s="62">
        <v>51132001</v>
      </c>
      <c r="B12720" s="63" t="s">
        <v>2226</v>
      </c>
    </row>
    <row r="12721" spans="1:2" x14ac:dyDescent="0.25">
      <c r="A12721" s="62">
        <v>51141501</v>
      </c>
      <c r="B12721" s="63" t="s">
        <v>13704</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4427</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4441</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4160</v>
      </c>
    </row>
    <row r="12748" spans="1:2" x14ac:dyDescent="0.25">
      <c r="A12748" s="62">
        <v>51141528</v>
      </c>
      <c r="B12748" s="63" t="s">
        <v>7014</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13848</v>
      </c>
    </row>
    <row r="12760" spans="1:2" x14ac:dyDescent="0.25">
      <c r="A12760" s="62">
        <v>51141607</v>
      </c>
      <c r="B12760" s="63" t="s">
        <v>3194</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4589</v>
      </c>
    </row>
    <row r="12772" spans="1:2" x14ac:dyDescent="0.25">
      <c r="A12772" s="62">
        <v>51141619</v>
      </c>
      <c r="B12772" s="63" t="s">
        <v>8754</v>
      </c>
    </row>
    <row r="12773" spans="1:2" x14ac:dyDescent="0.25">
      <c r="A12773" s="62">
        <v>51141620</v>
      </c>
      <c r="B12773" s="63" t="s">
        <v>14076</v>
      </c>
    </row>
    <row r="12774" spans="1:2" x14ac:dyDescent="0.25">
      <c r="A12774" s="62">
        <v>51141621</v>
      </c>
      <c r="B12774" s="63" t="s">
        <v>3427</v>
      </c>
    </row>
    <row r="12775" spans="1:2" x14ac:dyDescent="0.25">
      <c r="A12775" s="62">
        <v>51141622</v>
      </c>
      <c r="B12775" s="63" t="s">
        <v>5043</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3909</v>
      </c>
    </row>
    <row r="12819" spans="1:2" x14ac:dyDescent="0.25">
      <c r="A12819" s="62">
        <v>51141804</v>
      </c>
      <c r="B12819" s="63" t="s">
        <v>10311</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11431</v>
      </c>
    </row>
    <row r="12824" spans="1:2" x14ac:dyDescent="0.25">
      <c r="A12824" s="62">
        <v>51141809</v>
      </c>
      <c r="B12824" s="63" t="s">
        <v>6019</v>
      </c>
    </row>
    <row r="12825" spans="1:2" x14ac:dyDescent="0.25">
      <c r="A12825" s="62">
        <v>51141810</v>
      </c>
      <c r="B12825" s="63" t="s">
        <v>2705</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10835</v>
      </c>
    </row>
    <row r="12840" spans="1:2" x14ac:dyDescent="0.25">
      <c r="A12840" s="62">
        <v>51141907</v>
      </c>
      <c r="B12840" s="63" t="s">
        <v>18464</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3870</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4676</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11056</v>
      </c>
    </row>
    <row r="12874" spans="1:2" x14ac:dyDescent="0.25">
      <c r="A12874" s="62">
        <v>51142104</v>
      </c>
      <c r="B12874" s="63" t="s">
        <v>2693</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10199</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2876</v>
      </c>
    </row>
    <row r="12913" spans="1:2" x14ac:dyDescent="0.25">
      <c r="A12913" s="62">
        <v>51142144</v>
      </c>
      <c r="B12913" s="63" t="s">
        <v>9661</v>
      </c>
    </row>
    <row r="12914" spans="1:2" x14ac:dyDescent="0.25">
      <c r="A12914" s="62">
        <v>51142145</v>
      </c>
      <c r="B12914" s="63" t="s">
        <v>11940</v>
      </c>
    </row>
    <row r="12915" spans="1:2" x14ac:dyDescent="0.25">
      <c r="A12915" s="62">
        <v>51142146</v>
      </c>
      <c r="B12915" s="63" t="s">
        <v>10002</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8890</v>
      </c>
    </row>
    <row r="12919" spans="1:2" x14ac:dyDescent="0.25">
      <c r="A12919" s="62">
        <v>51142201</v>
      </c>
      <c r="B12919" s="63" t="s">
        <v>4197</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5142</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16278</v>
      </c>
    </row>
    <row r="12964" spans="1:2" x14ac:dyDescent="0.25">
      <c r="A12964" s="62">
        <v>51142405</v>
      </c>
      <c r="B12964" s="63" t="s">
        <v>10397</v>
      </c>
    </row>
    <row r="12965" spans="1:2" x14ac:dyDescent="0.25">
      <c r="A12965" s="62">
        <v>51142406</v>
      </c>
      <c r="B12965" s="63" t="s">
        <v>4982</v>
      </c>
    </row>
    <row r="12966" spans="1:2" x14ac:dyDescent="0.25">
      <c r="A12966" s="62">
        <v>51142407</v>
      </c>
      <c r="B12966" s="63" t="s">
        <v>14653</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15194</v>
      </c>
    </row>
    <row r="12970" spans="1:2" x14ac:dyDescent="0.25">
      <c r="A12970" s="62">
        <v>51142411</v>
      </c>
      <c r="B12970" s="63" t="s">
        <v>3298</v>
      </c>
    </row>
    <row r="12971" spans="1:2" x14ac:dyDescent="0.25">
      <c r="A12971" s="62">
        <v>51142412</v>
      </c>
      <c r="B12971" s="63" t="s">
        <v>5236</v>
      </c>
    </row>
    <row r="12972" spans="1:2" x14ac:dyDescent="0.25">
      <c r="A12972" s="62">
        <v>51142413</v>
      </c>
      <c r="B12972" s="63" t="s">
        <v>3459</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10063</v>
      </c>
    </row>
    <row r="12988" spans="1:2" x14ac:dyDescent="0.25">
      <c r="A12988" s="62">
        <v>51142605</v>
      </c>
      <c r="B12988" s="63" t="s">
        <v>15118</v>
      </c>
    </row>
    <row r="12989" spans="1:2" x14ac:dyDescent="0.25">
      <c r="A12989" s="62">
        <v>51142606</v>
      </c>
      <c r="B12989" s="63" t="s">
        <v>7583</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3235</v>
      </c>
    </row>
    <row r="12994" spans="1:2" x14ac:dyDescent="0.25">
      <c r="A12994" s="62">
        <v>51142611</v>
      </c>
      <c r="B12994" s="63" t="s">
        <v>12682</v>
      </c>
    </row>
    <row r="12995" spans="1:2" x14ac:dyDescent="0.25">
      <c r="A12995" s="62">
        <v>51142612</v>
      </c>
      <c r="B12995" s="63" t="s">
        <v>11003</v>
      </c>
    </row>
    <row r="12996" spans="1:2" x14ac:dyDescent="0.25">
      <c r="A12996" s="62">
        <v>51142613</v>
      </c>
      <c r="B12996" s="63" t="s">
        <v>16974</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14548</v>
      </c>
    </row>
    <row r="13006" spans="1:2" x14ac:dyDescent="0.25">
      <c r="A13006" s="62">
        <v>51142901</v>
      </c>
      <c r="B13006" s="63" t="s">
        <v>4857</v>
      </c>
    </row>
    <row r="13007" spans="1:2" x14ac:dyDescent="0.25">
      <c r="A13007" s="62">
        <v>51142902</v>
      </c>
      <c r="B13007" s="63" t="s">
        <v>13613</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15836</v>
      </c>
    </row>
    <row r="13042" spans="1:2" x14ac:dyDescent="0.25">
      <c r="A13042" s="62">
        <v>51142937</v>
      </c>
      <c r="B13042" s="63" t="s">
        <v>2572</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4786</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11322</v>
      </c>
    </row>
    <row r="13071" spans="1:2" x14ac:dyDescent="0.25">
      <c r="A13071" s="62">
        <v>51151601</v>
      </c>
      <c r="B13071" s="63" t="s">
        <v>16188</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2548</v>
      </c>
    </row>
    <row r="13089" spans="1:2" x14ac:dyDescent="0.25">
      <c r="A13089" s="62">
        <v>51151703</v>
      </c>
      <c r="B13089" s="63" t="s">
        <v>9236</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2328</v>
      </c>
    </row>
    <row r="13096" spans="1:2" x14ac:dyDescent="0.25">
      <c r="A13096" s="62">
        <v>51151710</v>
      </c>
      <c r="B13096" s="63" t="s">
        <v>9515</v>
      </c>
    </row>
    <row r="13097" spans="1:2" x14ac:dyDescent="0.25">
      <c r="A13097" s="62">
        <v>51151711</v>
      </c>
      <c r="B13097" s="63" t="s">
        <v>6015</v>
      </c>
    </row>
    <row r="13098" spans="1:2" x14ac:dyDescent="0.25">
      <c r="A13098" s="62">
        <v>51151712</v>
      </c>
      <c r="B13098" s="63" t="s">
        <v>9643</v>
      </c>
    </row>
    <row r="13099" spans="1:2" x14ac:dyDescent="0.25">
      <c r="A13099" s="62">
        <v>51151713</v>
      </c>
      <c r="B13099" s="63" t="s">
        <v>3079</v>
      </c>
    </row>
    <row r="13100" spans="1:2" x14ac:dyDescent="0.25">
      <c r="A13100" s="62">
        <v>51151714</v>
      </c>
      <c r="B13100" s="63" t="s">
        <v>5067</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9017</v>
      </c>
    </row>
    <row r="13105" spans="1:2" x14ac:dyDescent="0.25">
      <c r="A13105" s="62">
        <v>51151719</v>
      </c>
      <c r="B13105" s="63" t="s">
        <v>4978</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11357</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3650</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5114</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11363</v>
      </c>
    </row>
    <row r="13144" spans="1:2" x14ac:dyDescent="0.25">
      <c r="A13144" s="62">
        <v>51151813</v>
      </c>
      <c r="B13144" s="63" t="s">
        <v>14421</v>
      </c>
    </row>
    <row r="13145" spans="1:2" x14ac:dyDescent="0.25">
      <c r="A13145" s="62">
        <v>51151814</v>
      </c>
      <c r="B13145" s="63" t="s">
        <v>11268</v>
      </c>
    </row>
    <row r="13146" spans="1:2" x14ac:dyDescent="0.25">
      <c r="A13146" s="62">
        <v>51151815</v>
      </c>
      <c r="B13146" s="63" t="s">
        <v>4374</v>
      </c>
    </row>
    <row r="13147" spans="1:2" x14ac:dyDescent="0.25">
      <c r="A13147" s="62">
        <v>51151816</v>
      </c>
      <c r="B13147" s="63" t="s">
        <v>10098</v>
      </c>
    </row>
    <row r="13148" spans="1:2" x14ac:dyDescent="0.25">
      <c r="A13148" s="62">
        <v>51151817</v>
      </c>
      <c r="B13148" s="63" t="s">
        <v>12787</v>
      </c>
    </row>
    <row r="13149" spans="1:2" x14ac:dyDescent="0.25">
      <c r="A13149" s="62">
        <v>51151818</v>
      </c>
      <c r="B13149" s="63" t="s">
        <v>10077</v>
      </c>
    </row>
    <row r="13150" spans="1:2" x14ac:dyDescent="0.25">
      <c r="A13150" s="62">
        <v>51151819</v>
      </c>
      <c r="B13150" s="63" t="s">
        <v>16819</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3914</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5110</v>
      </c>
    </row>
    <row r="13173" spans="1:2" x14ac:dyDescent="0.25">
      <c r="A13173" s="62">
        <v>51152001</v>
      </c>
      <c r="B13173" s="63" t="s">
        <v>2584</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4860</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4601</v>
      </c>
    </row>
    <row r="13192" spans="1:2" x14ac:dyDescent="0.25">
      <c r="A13192" s="62">
        <v>51161508</v>
      </c>
      <c r="B13192" s="63" t="s">
        <v>11646</v>
      </c>
    </row>
    <row r="13193" spans="1:2" x14ac:dyDescent="0.25">
      <c r="A13193" s="62">
        <v>51161510</v>
      </c>
      <c r="B13193" s="63" t="s">
        <v>16768</v>
      </c>
    </row>
    <row r="13194" spans="1:2" x14ac:dyDescent="0.25">
      <c r="A13194" s="62">
        <v>51161511</v>
      </c>
      <c r="B13194" s="63" t="s">
        <v>4139</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4271</v>
      </c>
    </row>
    <row r="13198" spans="1:2" x14ac:dyDescent="0.25">
      <c r="A13198" s="62">
        <v>51161516</v>
      </c>
      <c r="B13198" s="63" t="s">
        <v>11011</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8380</v>
      </c>
    </row>
    <row r="13206" spans="1:2" x14ac:dyDescent="0.25">
      <c r="A13206" s="62">
        <v>51161608</v>
      </c>
      <c r="B13206" s="63" t="s">
        <v>11164</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4959</v>
      </c>
    </row>
    <row r="13225" spans="1:2" x14ac:dyDescent="0.25">
      <c r="A13225" s="62">
        <v>51161627</v>
      </c>
      <c r="B13225" s="63" t="s">
        <v>15120</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10037</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11215</v>
      </c>
    </row>
    <row r="13240" spans="1:2" x14ac:dyDescent="0.25">
      <c r="A13240" s="62">
        <v>51161647</v>
      </c>
      <c r="B13240" s="63" t="s">
        <v>14964</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4597</v>
      </c>
    </row>
    <row r="13275" spans="1:2" x14ac:dyDescent="0.25">
      <c r="A13275" s="62">
        <v>51171502</v>
      </c>
      <c r="B13275" s="63" t="s">
        <v>12876</v>
      </c>
    </row>
    <row r="13276" spans="1:2" x14ac:dyDescent="0.25">
      <c r="A13276" s="62">
        <v>51171503</v>
      </c>
      <c r="B13276" s="63" t="s">
        <v>2846</v>
      </c>
    </row>
    <row r="13277" spans="1:2" x14ac:dyDescent="0.25">
      <c r="A13277" s="62">
        <v>51171504</v>
      </c>
      <c r="B13277" s="63" t="s">
        <v>6219</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13908</v>
      </c>
    </row>
    <row r="13283" spans="1:2" x14ac:dyDescent="0.25">
      <c r="A13283" s="62">
        <v>51171511</v>
      </c>
      <c r="B13283" s="63" t="s">
        <v>2561</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14545</v>
      </c>
    </row>
    <row r="13290" spans="1:2" x14ac:dyDescent="0.25">
      <c r="A13290" s="62">
        <v>51171606</v>
      </c>
      <c r="B13290" s="63" t="s">
        <v>5286</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9415</v>
      </c>
    </row>
    <row r="13301" spans="1:2" x14ac:dyDescent="0.25">
      <c r="A13301" s="62">
        <v>51171617</v>
      </c>
      <c r="B13301" s="63" t="s">
        <v>13680</v>
      </c>
    </row>
    <row r="13302" spans="1:2" x14ac:dyDescent="0.25">
      <c r="A13302" s="62">
        <v>51171618</v>
      </c>
      <c r="B13302" s="63" t="s">
        <v>8191</v>
      </c>
    </row>
    <row r="13303" spans="1:2" x14ac:dyDescent="0.25">
      <c r="A13303" s="62">
        <v>51171619</v>
      </c>
      <c r="B13303" s="63" t="s">
        <v>3924</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9258</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3113</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10041</v>
      </c>
    </row>
    <row r="13335" spans="1:2" x14ac:dyDescent="0.25">
      <c r="A13335" s="62">
        <v>51171809</v>
      </c>
      <c r="B13335" s="63" t="s">
        <v>12042</v>
      </c>
    </row>
    <row r="13336" spans="1:2" x14ac:dyDescent="0.25">
      <c r="A13336" s="62">
        <v>51171811</v>
      </c>
      <c r="B13336" s="63" t="s">
        <v>3301</v>
      </c>
    </row>
    <row r="13337" spans="1:2" x14ac:dyDescent="0.25">
      <c r="A13337" s="62">
        <v>51171812</v>
      </c>
      <c r="B13337" s="63" t="s">
        <v>2219</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9757</v>
      </c>
    </row>
    <row r="13361" spans="1:2" x14ac:dyDescent="0.25">
      <c r="A13361" s="62">
        <v>51171914</v>
      </c>
      <c r="B13361" s="63" t="s">
        <v>12204</v>
      </c>
    </row>
    <row r="13362" spans="1:2" x14ac:dyDescent="0.25">
      <c r="A13362" s="62">
        <v>51171915</v>
      </c>
      <c r="B13362" s="63" t="s">
        <v>8996</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10625</v>
      </c>
    </row>
    <row r="13366" spans="1:2" x14ac:dyDescent="0.25">
      <c r="A13366" s="62">
        <v>51172001</v>
      </c>
      <c r="B13366" s="63" t="s">
        <v>2399</v>
      </c>
    </row>
    <row r="13367" spans="1:2" x14ac:dyDescent="0.25">
      <c r="A13367" s="62">
        <v>51172002</v>
      </c>
      <c r="B13367" s="63" t="s">
        <v>15789</v>
      </c>
    </row>
    <row r="13368" spans="1:2" x14ac:dyDescent="0.25">
      <c r="A13368" s="62">
        <v>51172003</v>
      </c>
      <c r="B13368" s="63" t="s">
        <v>4181</v>
      </c>
    </row>
    <row r="13369" spans="1:2" x14ac:dyDescent="0.25">
      <c r="A13369" s="62">
        <v>51172004</v>
      </c>
      <c r="B13369" s="63" t="s">
        <v>12586</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3843</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4163</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5973</v>
      </c>
    </row>
    <row r="13385" spans="1:2" x14ac:dyDescent="0.25">
      <c r="A13385" s="62">
        <v>51181506</v>
      </c>
      <c r="B13385" s="63" t="s">
        <v>4626</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4570</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10864</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13263</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12051</v>
      </c>
    </row>
    <row r="13411" spans="1:2" x14ac:dyDescent="0.25">
      <c r="A13411" s="62">
        <v>51181702</v>
      </c>
      <c r="B13411" s="63" t="s">
        <v>2592</v>
      </c>
    </row>
    <row r="13412" spans="1:2" x14ac:dyDescent="0.25">
      <c r="A13412" s="62">
        <v>51181703</v>
      </c>
      <c r="B13412" s="63" t="s">
        <v>4701</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7644</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4781</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4346</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2485</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8180</v>
      </c>
    </row>
    <row r="13458" spans="1:2" x14ac:dyDescent="0.25">
      <c r="A13458" s="62">
        <v>51181749</v>
      </c>
      <c r="B13458" s="63" t="s">
        <v>2526</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2797</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15200</v>
      </c>
    </row>
    <row r="13480" spans="1:2" x14ac:dyDescent="0.25">
      <c r="A13480" s="62">
        <v>51181817</v>
      </c>
      <c r="B13480" s="63" t="s">
        <v>4490</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11199</v>
      </c>
    </row>
    <row r="13485" spans="1:2" x14ac:dyDescent="0.25">
      <c r="A13485" s="62">
        <v>51181822</v>
      </c>
      <c r="B13485" s="63" t="s">
        <v>2985</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9317</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10816</v>
      </c>
    </row>
    <row r="13493" spans="1:2" x14ac:dyDescent="0.25">
      <c r="A13493" s="62">
        <v>51181830</v>
      </c>
      <c r="B13493" s="63" t="s">
        <v>4058</v>
      </c>
    </row>
    <row r="13494" spans="1:2" x14ac:dyDescent="0.25">
      <c r="A13494" s="62">
        <v>51181831</v>
      </c>
      <c r="B13494" s="63" t="s">
        <v>13691</v>
      </c>
    </row>
    <row r="13495" spans="1:2" x14ac:dyDescent="0.25">
      <c r="A13495" s="62">
        <v>51181832</v>
      </c>
      <c r="B13495" s="63" t="s">
        <v>8325</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14612</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14599</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4768</v>
      </c>
    </row>
    <row r="13514" spans="1:2" x14ac:dyDescent="0.25">
      <c r="A13514" s="62">
        <v>51182007</v>
      </c>
      <c r="B13514" s="63" t="s">
        <v>9964</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11208</v>
      </c>
    </row>
    <row r="13519" spans="1:2" x14ac:dyDescent="0.25">
      <c r="A13519" s="62">
        <v>51182012</v>
      </c>
      <c r="B13519" s="63" t="s">
        <v>6897</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11991</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2586</v>
      </c>
    </row>
    <row r="13543" spans="1:2" x14ac:dyDescent="0.25">
      <c r="A13543" s="62">
        <v>51182413</v>
      </c>
      <c r="B13543" s="63" t="s">
        <v>4587</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11097</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11319</v>
      </c>
    </row>
    <row r="13554" spans="1:2" x14ac:dyDescent="0.25">
      <c r="A13554" s="62">
        <v>51191505</v>
      </c>
      <c r="B13554" s="63" t="s">
        <v>4815</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6093</v>
      </c>
    </row>
    <row r="13561" spans="1:2" x14ac:dyDescent="0.25">
      <c r="A13561" s="62">
        <v>51191512</v>
      </c>
      <c r="B13561" s="63" t="s">
        <v>2432</v>
      </c>
    </row>
    <row r="13562" spans="1:2" x14ac:dyDescent="0.25">
      <c r="A13562" s="62">
        <v>51191513</v>
      </c>
      <c r="B13562" s="63" t="s">
        <v>17229</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4144</v>
      </c>
    </row>
    <row r="13578" spans="1:2" x14ac:dyDescent="0.25">
      <c r="A13578" s="62">
        <v>51191702</v>
      </c>
      <c r="B13578" s="63" t="s">
        <v>16747</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4535</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16221</v>
      </c>
    </row>
    <row r="13617" spans="1:2" x14ac:dyDescent="0.25">
      <c r="A13617" s="62">
        <v>51201605</v>
      </c>
      <c r="B13617" s="63" t="s">
        <v>5024</v>
      </c>
    </row>
    <row r="13618" spans="1:2" x14ac:dyDescent="0.25">
      <c r="A13618" s="62">
        <v>51201606</v>
      </c>
      <c r="B13618" s="63" t="s">
        <v>3636</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4628</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5485</v>
      </c>
    </row>
    <row r="13637" spans="1:2" x14ac:dyDescent="0.25">
      <c r="A13637" s="62">
        <v>51201625</v>
      </c>
      <c r="B13637" s="63" t="s">
        <v>2435</v>
      </c>
    </row>
    <row r="13638" spans="1:2" x14ac:dyDescent="0.25">
      <c r="A13638" s="62">
        <v>51201626</v>
      </c>
      <c r="B13638" s="63" t="s">
        <v>2494</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2480</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11349</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10118</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5148</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14467</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5098</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9971</v>
      </c>
    </row>
    <row r="13739" spans="1:2" x14ac:dyDescent="0.25">
      <c r="A13739" s="62">
        <v>51212303</v>
      </c>
      <c r="B13739" s="63" t="s">
        <v>4915</v>
      </c>
    </row>
    <row r="13740" spans="1:2" x14ac:dyDescent="0.25">
      <c r="A13740" s="62">
        <v>51212304</v>
      </c>
      <c r="B13740" s="63" t="s">
        <v>10187</v>
      </c>
    </row>
    <row r="13741" spans="1:2" x14ac:dyDescent="0.25">
      <c r="A13741" s="62">
        <v>51212305</v>
      </c>
      <c r="B13741" s="63" t="s">
        <v>3128</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4377</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8843</v>
      </c>
    </row>
    <row r="13754" spans="1:2" x14ac:dyDescent="0.25">
      <c r="A13754" s="62">
        <v>51241105</v>
      </c>
      <c r="B13754" s="63" t="s">
        <v>11444</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4707</v>
      </c>
    </row>
    <row r="13761" spans="1:2" x14ac:dyDescent="0.25">
      <c r="A13761" s="62">
        <v>51241112</v>
      </c>
      <c r="B13761" s="63" t="s">
        <v>2829</v>
      </c>
    </row>
    <row r="13762" spans="1:2" x14ac:dyDescent="0.25">
      <c r="A13762" s="62">
        <v>51241113</v>
      </c>
      <c r="B13762" s="63" t="s">
        <v>15028</v>
      </c>
    </row>
    <row r="13763" spans="1:2" x14ac:dyDescent="0.25">
      <c r="A13763" s="62">
        <v>51241114</v>
      </c>
      <c r="B13763" s="63" t="s">
        <v>5287</v>
      </c>
    </row>
    <row r="13764" spans="1:2" x14ac:dyDescent="0.25">
      <c r="A13764" s="62">
        <v>51241115</v>
      </c>
      <c r="B13764" s="63" t="s">
        <v>3100</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11074</v>
      </c>
    </row>
    <row r="13768" spans="1:2" x14ac:dyDescent="0.25">
      <c r="A13768" s="62">
        <v>51241119</v>
      </c>
      <c r="B13768" s="63" t="s">
        <v>17350</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5780</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5019</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9280</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11132</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5373</v>
      </c>
    </row>
    <row r="13812" spans="1:2" x14ac:dyDescent="0.25">
      <c r="A13812" s="62">
        <v>52101508</v>
      </c>
      <c r="B13812" s="63" t="s">
        <v>13633</v>
      </c>
    </row>
    <row r="13813" spans="1:2" x14ac:dyDescent="0.25">
      <c r="A13813" s="62">
        <v>52101509</v>
      </c>
      <c r="B13813" s="63" t="s">
        <v>3202</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3085</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2482</v>
      </c>
    </row>
    <row r="13867" spans="1:2" x14ac:dyDescent="0.25">
      <c r="A13867" s="62">
        <v>52141515</v>
      </c>
      <c r="B13867" s="63" t="s">
        <v>14316</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5539</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5388</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10507</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9478</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3336</v>
      </c>
    </row>
    <row r="13907" spans="1:2" x14ac:dyDescent="0.25">
      <c r="A13907" s="62">
        <v>52141803</v>
      </c>
      <c r="B13907" s="63" t="s">
        <v>11296</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7036</v>
      </c>
    </row>
    <row r="13926" spans="1:2" x14ac:dyDescent="0.25">
      <c r="A13926" s="62">
        <v>52151612</v>
      </c>
      <c r="B13926" s="63" t="s">
        <v>4060</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2628</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18611</v>
      </c>
    </row>
    <row r="13943" spans="1:2" x14ac:dyDescent="0.25">
      <c r="A13943" s="62">
        <v>52151629</v>
      </c>
      <c r="B13943" s="63" t="s">
        <v>2423</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11525</v>
      </c>
    </row>
    <row r="13954" spans="1:2" x14ac:dyDescent="0.25">
      <c r="A13954" s="62">
        <v>52151640</v>
      </c>
      <c r="B13954" s="63" t="s">
        <v>17522</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9604</v>
      </c>
    </row>
    <row r="13964" spans="1:2" x14ac:dyDescent="0.25">
      <c r="A13964" s="62">
        <v>52151650</v>
      </c>
      <c r="B13964" s="63" t="s">
        <v>16607</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5049</v>
      </c>
    </row>
    <row r="13979" spans="1:2" x14ac:dyDescent="0.25">
      <c r="A13979" s="62">
        <v>52151806</v>
      </c>
      <c r="B13979" s="63" t="s">
        <v>2444</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8846</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14536</v>
      </c>
    </row>
    <row r="14006" spans="1:2" x14ac:dyDescent="0.25">
      <c r="A14006" s="62">
        <v>52152011</v>
      </c>
      <c r="B14006" s="63" t="s">
        <v>3939</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8649</v>
      </c>
    </row>
    <row r="14011" spans="1:2" x14ac:dyDescent="0.25">
      <c r="A14011" s="62">
        <v>52152016</v>
      </c>
      <c r="B14011" s="63" t="s">
        <v>4646</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14422</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8782</v>
      </c>
    </row>
    <row r="14025" spans="1:2" x14ac:dyDescent="0.25">
      <c r="A14025" s="62">
        <v>52161510</v>
      </c>
      <c r="B14025" s="63" t="s">
        <v>11287</v>
      </c>
    </row>
    <row r="14026" spans="1:2" x14ac:dyDescent="0.25">
      <c r="A14026" s="62">
        <v>52161511</v>
      </c>
      <c r="B14026" s="63" t="s">
        <v>3957</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4539</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14971</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18652</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3908</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4195</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2753</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4468</v>
      </c>
    </row>
    <row r="14084" spans="1:2" x14ac:dyDescent="0.25">
      <c r="A14084" s="62">
        <v>53101903</v>
      </c>
      <c r="B14084" s="63" t="s">
        <v>13180</v>
      </c>
    </row>
    <row r="14085" spans="1:2" x14ac:dyDescent="0.25">
      <c r="A14085" s="62">
        <v>53101904</v>
      </c>
      <c r="B14085" s="63" t="s">
        <v>9264</v>
      </c>
    </row>
    <row r="14086" spans="1:2" x14ac:dyDescent="0.25">
      <c r="A14086" s="62">
        <v>53101905</v>
      </c>
      <c r="B14086" s="63" t="s">
        <v>15012</v>
      </c>
    </row>
    <row r="14087" spans="1:2" x14ac:dyDescent="0.25">
      <c r="A14087" s="62">
        <v>53102001</v>
      </c>
      <c r="B14087" s="63" t="s">
        <v>7421</v>
      </c>
    </row>
    <row r="14088" spans="1:2" x14ac:dyDescent="0.25">
      <c r="A14088" s="62">
        <v>53102002</v>
      </c>
      <c r="B14088" s="63" t="s">
        <v>14487</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14441</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4082</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14970</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4755</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2952</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7459</v>
      </c>
    </row>
    <row r="14130" spans="1:2" x14ac:dyDescent="0.25">
      <c r="A14130" s="62">
        <v>53102519</v>
      </c>
      <c r="B14130" s="63" t="s">
        <v>4131</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5994</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4083</v>
      </c>
    </row>
    <row r="14154" spans="1:2" x14ac:dyDescent="0.25">
      <c r="A14154" s="62">
        <v>53102805</v>
      </c>
      <c r="B14154" s="63" t="s">
        <v>16250</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10012</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2931</v>
      </c>
    </row>
    <row r="14196" spans="1:2" x14ac:dyDescent="0.25">
      <c r="A14196" s="62">
        <v>53121501</v>
      </c>
      <c r="B14196" s="63" t="s">
        <v>5063</v>
      </c>
    </row>
    <row r="14197" spans="1:2" x14ac:dyDescent="0.25">
      <c r="A14197" s="62">
        <v>53121502</v>
      </c>
      <c r="B14197" s="63" t="s">
        <v>10743</v>
      </c>
    </row>
    <row r="14198" spans="1:2" x14ac:dyDescent="0.25">
      <c r="A14198" s="62">
        <v>53121503</v>
      </c>
      <c r="B14198" s="63" t="s">
        <v>13563</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9268</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3718</v>
      </c>
    </row>
    <row r="14210" spans="1:2" x14ac:dyDescent="0.25">
      <c r="A14210" s="62">
        <v>53121706</v>
      </c>
      <c r="B14210" s="63" t="s">
        <v>12374</v>
      </c>
    </row>
    <row r="14211" spans="1:2" x14ac:dyDescent="0.25">
      <c r="A14211" s="62">
        <v>53121801</v>
      </c>
      <c r="B14211" s="63" t="s">
        <v>9512</v>
      </c>
    </row>
    <row r="14212" spans="1:2" x14ac:dyDescent="0.25">
      <c r="A14212" s="62">
        <v>53121802</v>
      </c>
      <c r="B14212" s="63" t="s">
        <v>11564</v>
      </c>
    </row>
    <row r="14213" spans="1:2" x14ac:dyDescent="0.25">
      <c r="A14213" s="62">
        <v>53121803</v>
      </c>
      <c r="B14213" s="63" t="s">
        <v>3947</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3407</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11376</v>
      </c>
    </row>
    <row r="14232" spans="1:2" x14ac:dyDescent="0.25">
      <c r="A14232" s="62">
        <v>53131609</v>
      </c>
      <c r="B14232" s="63" t="s">
        <v>5106</v>
      </c>
    </row>
    <row r="14233" spans="1:2" x14ac:dyDescent="0.25">
      <c r="A14233" s="62">
        <v>53131610</v>
      </c>
      <c r="B14233" s="63" t="s">
        <v>13779</v>
      </c>
    </row>
    <row r="14234" spans="1:2" x14ac:dyDescent="0.25">
      <c r="A14234" s="62">
        <v>53131611</v>
      </c>
      <c r="B14234" s="63" t="s">
        <v>4647</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11280</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5840</v>
      </c>
    </row>
    <row r="14244" spans="1:2" x14ac:dyDescent="0.25">
      <c r="A14244" s="62">
        <v>53131621</v>
      </c>
      <c r="B14244" s="63" t="s">
        <v>16247</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9398</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14493</v>
      </c>
    </row>
    <row r="14260" spans="1:2" x14ac:dyDescent="0.25">
      <c r="A14260" s="62">
        <v>53131637</v>
      </c>
      <c r="B14260" s="63" t="s">
        <v>2571</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6249</v>
      </c>
    </row>
    <row r="14267" spans="1:2" x14ac:dyDescent="0.25">
      <c r="A14267" s="62">
        <v>53141506</v>
      </c>
      <c r="B14267" s="63" t="s">
        <v>10956</v>
      </c>
    </row>
    <row r="14268" spans="1:2" x14ac:dyDescent="0.25">
      <c r="A14268" s="62">
        <v>53141507</v>
      </c>
      <c r="B14268" s="63" t="s">
        <v>4777</v>
      </c>
    </row>
    <row r="14269" spans="1:2" x14ac:dyDescent="0.25">
      <c r="A14269" s="62">
        <v>53141508</v>
      </c>
      <c r="B14269" s="63" t="s">
        <v>8907</v>
      </c>
    </row>
    <row r="14270" spans="1:2" x14ac:dyDescent="0.25">
      <c r="A14270" s="62">
        <v>53141601</v>
      </c>
      <c r="B14270" s="63" t="s">
        <v>4751</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4329</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3878</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4087</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4517</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5007</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4002</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2393</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2546</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6085</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4695</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10141</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2562</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7043</v>
      </c>
    </row>
    <row r="14385" spans="1:2" x14ac:dyDescent="0.25">
      <c r="A14385" s="62">
        <v>55111512</v>
      </c>
      <c r="B14385" s="63" t="s">
        <v>16163</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10519</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3934</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4031</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8531</v>
      </c>
    </row>
    <row r="14410" spans="1:2" x14ac:dyDescent="0.25">
      <c r="A14410" s="62">
        <v>55121617</v>
      </c>
      <c r="B14410" s="63" t="s">
        <v>16349</v>
      </c>
    </row>
    <row r="14411" spans="1:2" x14ac:dyDescent="0.25">
      <c r="A14411" s="62">
        <v>55121618</v>
      </c>
      <c r="B14411" s="63" t="s">
        <v>4172</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9863</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4080</v>
      </c>
    </row>
    <row r="14420" spans="1:2" x14ac:dyDescent="0.25">
      <c r="A14420" s="62">
        <v>55121706</v>
      </c>
      <c r="B14420" s="63" t="s">
        <v>15130</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18253</v>
      </c>
    </row>
    <row r="14426" spans="1:2" x14ac:dyDescent="0.25">
      <c r="A14426" s="62">
        <v>55121712</v>
      </c>
      <c r="B14426" s="63" t="s">
        <v>10593</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3223</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11388</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3993</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11598</v>
      </c>
    </row>
    <row r="14476" spans="1:2" x14ac:dyDescent="0.25">
      <c r="A14476" s="62">
        <v>56101527</v>
      </c>
      <c r="B14476" s="63" t="s">
        <v>4203</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12027</v>
      </c>
    </row>
    <row r="14480" spans="1:2" x14ac:dyDescent="0.25">
      <c r="A14480" s="62">
        <v>56101531</v>
      </c>
      <c r="B14480" s="63" t="s">
        <v>10659</v>
      </c>
    </row>
    <row r="14481" spans="1:2" x14ac:dyDescent="0.25">
      <c r="A14481" s="62">
        <v>56101532</v>
      </c>
      <c r="B14481" s="63" t="s">
        <v>11914</v>
      </c>
    </row>
    <row r="14482" spans="1:2" x14ac:dyDescent="0.25">
      <c r="A14482" s="62">
        <v>56101533</v>
      </c>
      <c r="B14482" s="63" t="s">
        <v>3537</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10121</v>
      </c>
    </row>
    <row r="14493" spans="1:2" x14ac:dyDescent="0.25">
      <c r="A14493" s="62">
        <v>56101604</v>
      </c>
      <c r="B14493" s="63" t="s">
        <v>5207</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8670</v>
      </c>
    </row>
    <row r="14497" spans="1:2" x14ac:dyDescent="0.25">
      <c r="A14497" s="62">
        <v>56101608</v>
      </c>
      <c r="B14497" s="63" t="s">
        <v>11414</v>
      </c>
    </row>
    <row r="14498" spans="1:2" x14ac:dyDescent="0.25">
      <c r="A14498" s="62">
        <v>56101701</v>
      </c>
      <c r="B14498" s="63" t="s">
        <v>4003</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9341</v>
      </c>
    </row>
    <row r="14509" spans="1:2" x14ac:dyDescent="0.25">
      <c r="A14509" s="62">
        <v>56101713</v>
      </c>
      <c r="B14509" s="63" t="s">
        <v>18183</v>
      </c>
    </row>
    <row r="14510" spans="1:2" x14ac:dyDescent="0.25">
      <c r="A14510" s="62">
        <v>56101714</v>
      </c>
      <c r="B14510" s="63" t="s">
        <v>2839</v>
      </c>
    </row>
    <row r="14511" spans="1:2" x14ac:dyDescent="0.25">
      <c r="A14511" s="62">
        <v>56101715</v>
      </c>
      <c r="B14511" s="63" t="s">
        <v>13348</v>
      </c>
    </row>
    <row r="14512" spans="1:2" x14ac:dyDescent="0.25">
      <c r="A14512" s="62">
        <v>56101716</v>
      </c>
      <c r="B14512" s="63" t="s">
        <v>5203</v>
      </c>
    </row>
    <row r="14513" spans="1:2" x14ac:dyDescent="0.25">
      <c r="A14513" s="62">
        <v>56101717</v>
      </c>
      <c r="B14513" s="63" t="s">
        <v>16742</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9414</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14042</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8928</v>
      </c>
    </row>
    <row r="14533" spans="1:2" x14ac:dyDescent="0.25">
      <c r="A14533" s="62">
        <v>56111502</v>
      </c>
      <c r="B14533" s="63" t="s">
        <v>18376</v>
      </c>
    </row>
    <row r="14534" spans="1:2" x14ac:dyDescent="0.25">
      <c r="A14534" s="62">
        <v>56111503</v>
      </c>
      <c r="B14534" s="63" t="s">
        <v>10533</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2594</v>
      </c>
    </row>
    <row r="14548" spans="1:2" x14ac:dyDescent="0.25">
      <c r="A14548" s="62">
        <v>56111603</v>
      </c>
      <c r="B14548" s="63" t="s">
        <v>10082</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8047</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2818</v>
      </c>
    </row>
    <row r="14563" spans="1:2" x14ac:dyDescent="0.25">
      <c r="A14563" s="62">
        <v>56111805</v>
      </c>
      <c r="B14563" s="63" t="s">
        <v>4974</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16285</v>
      </c>
    </row>
    <row r="14575" spans="1:2" x14ac:dyDescent="0.25">
      <c r="A14575" s="62">
        <v>56112005</v>
      </c>
      <c r="B14575" s="63" t="s">
        <v>2585</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3385</v>
      </c>
    </row>
    <row r="14583" spans="1:2" x14ac:dyDescent="0.25">
      <c r="A14583" s="62">
        <v>56112108</v>
      </c>
      <c r="B14583" s="63" t="s">
        <v>4465</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5578</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4968</v>
      </c>
    </row>
    <row r="14592" spans="1:2" x14ac:dyDescent="0.25">
      <c r="A14592" s="62">
        <v>56121007</v>
      </c>
      <c r="B14592" s="63" t="s">
        <v>3383</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8983</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16549</v>
      </c>
    </row>
    <row r="14622" spans="1:2" x14ac:dyDescent="0.25">
      <c r="A14622" s="62">
        <v>56121605</v>
      </c>
      <c r="B14622" s="63" t="s">
        <v>9154</v>
      </c>
    </row>
    <row r="14623" spans="1:2" x14ac:dyDescent="0.25">
      <c r="A14623" s="62">
        <v>56121606</v>
      </c>
      <c r="B14623" s="63" t="s">
        <v>5264</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5507</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18821</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7610</v>
      </c>
    </row>
    <row r="14634" spans="1:2" x14ac:dyDescent="0.25">
      <c r="A14634" s="62">
        <v>56121803</v>
      </c>
      <c r="B14634" s="63" t="s">
        <v>4775</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3192</v>
      </c>
    </row>
    <row r="14638" spans="1:2" x14ac:dyDescent="0.25">
      <c r="A14638" s="62">
        <v>56122001</v>
      </c>
      <c r="B14638" s="63" t="s">
        <v>9912</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9499</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6146</v>
      </c>
    </row>
    <row r="14655" spans="1:2" x14ac:dyDescent="0.25">
      <c r="A14655" s="62">
        <v>60101104</v>
      </c>
      <c r="B14655" s="63" t="s">
        <v>4274</v>
      </c>
    </row>
    <row r="14656" spans="1:2" x14ac:dyDescent="0.25">
      <c r="A14656" s="62">
        <v>60101201</v>
      </c>
      <c r="B14656" s="63" t="s">
        <v>9082</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9457</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3111</v>
      </c>
    </row>
    <row r="14677" spans="1:2" x14ac:dyDescent="0.25">
      <c r="A14677" s="62">
        <v>60101318</v>
      </c>
      <c r="B14677" s="63" t="s">
        <v>11067</v>
      </c>
    </row>
    <row r="14678" spans="1:2" x14ac:dyDescent="0.25">
      <c r="A14678" s="62">
        <v>60101319</v>
      </c>
      <c r="B14678" s="63" t="s">
        <v>13688</v>
      </c>
    </row>
    <row r="14679" spans="1:2" x14ac:dyDescent="0.25">
      <c r="A14679" s="62">
        <v>60101320</v>
      </c>
      <c r="B14679" s="63" t="s">
        <v>2950</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4787</v>
      </c>
    </row>
    <row r="14684" spans="1:2" x14ac:dyDescent="0.25">
      <c r="A14684" s="62">
        <v>60101325</v>
      </c>
      <c r="B14684" s="63" t="s">
        <v>10423</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5360</v>
      </c>
    </row>
    <row r="14688" spans="1:2" x14ac:dyDescent="0.25">
      <c r="A14688" s="62">
        <v>60101329</v>
      </c>
      <c r="B14688" s="63" t="s">
        <v>13252</v>
      </c>
    </row>
    <row r="14689" spans="1:2" x14ac:dyDescent="0.25">
      <c r="A14689" s="62">
        <v>60101330</v>
      </c>
      <c r="B14689" s="63" t="s">
        <v>9157</v>
      </c>
    </row>
    <row r="14690" spans="1:2" x14ac:dyDescent="0.25">
      <c r="A14690" s="62">
        <v>60101331</v>
      </c>
      <c r="B14690" s="63" t="s">
        <v>15106</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8848</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13821</v>
      </c>
    </row>
    <row r="14730" spans="1:2" x14ac:dyDescent="0.25">
      <c r="A14730" s="62">
        <v>60101725</v>
      </c>
      <c r="B14730" s="63" t="s">
        <v>5492</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5033</v>
      </c>
    </row>
    <row r="14737" spans="1:2" x14ac:dyDescent="0.25">
      <c r="A14737" s="62">
        <v>60101732</v>
      </c>
      <c r="B14737" s="63" t="s">
        <v>16150</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3963</v>
      </c>
    </row>
    <row r="14760" spans="1:2" x14ac:dyDescent="0.25">
      <c r="A14760" s="62">
        <v>60102001</v>
      </c>
      <c r="B14760" s="63" t="s">
        <v>4890</v>
      </c>
    </row>
    <row r="14761" spans="1:2" x14ac:dyDescent="0.25">
      <c r="A14761" s="62">
        <v>60102002</v>
      </c>
      <c r="B14761" s="63" t="s">
        <v>8452</v>
      </c>
    </row>
    <row r="14762" spans="1:2" x14ac:dyDescent="0.25">
      <c r="A14762" s="62">
        <v>60102003</v>
      </c>
      <c r="B14762" s="63" t="s">
        <v>16791</v>
      </c>
    </row>
    <row r="14763" spans="1:2" x14ac:dyDescent="0.25">
      <c r="A14763" s="62">
        <v>60102004</v>
      </c>
      <c r="B14763" s="63" t="s">
        <v>4474</v>
      </c>
    </row>
    <row r="14764" spans="1:2" x14ac:dyDescent="0.25">
      <c r="A14764" s="62">
        <v>60102005</v>
      </c>
      <c r="B14764" s="63" t="s">
        <v>18301</v>
      </c>
    </row>
    <row r="14765" spans="1:2" x14ac:dyDescent="0.25">
      <c r="A14765" s="62">
        <v>60102006</v>
      </c>
      <c r="B14765" s="63" t="s">
        <v>2683</v>
      </c>
    </row>
    <row r="14766" spans="1:2" x14ac:dyDescent="0.25">
      <c r="A14766" s="62">
        <v>60102007</v>
      </c>
      <c r="B14766" s="63" t="s">
        <v>18190</v>
      </c>
    </row>
    <row r="14767" spans="1:2" x14ac:dyDescent="0.25">
      <c r="A14767" s="62">
        <v>60102101</v>
      </c>
      <c r="B14767" s="63" t="s">
        <v>4598</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5189</v>
      </c>
    </row>
    <row r="14776" spans="1:2" x14ac:dyDescent="0.25">
      <c r="A14776" s="62">
        <v>60102204</v>
      </c>
      <c r="B14776" s="63" t="s">
        <v>14101</v>
      </c>
    </row>
    <row r="14777" spans="1:2" x14ac:dyDescent="0.25">
      <c r="A14777" s="62">
        <v>60102205</v>
      </c>
      <c r="B14777" s="63" t="s">
        <v>4924</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14124</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9522</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8869</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5102</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11781</v>
      </c>
    </row>
    <row r="14817" spans="1:2" x14ac:dyDescent="0.25">
      <c r="A14817" s="62">
        <v>60102513</v>
      </c>
      <c r="B14817" s="63" t="s">
        <v>9085</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9066</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9054</v>
      </c>
    </row>
    <row r="14831" spans="1:2" x14ac:dyDescent="0.25">
      <c r="A14831" s="62">
        <v>60102614</v>
      </c>
      <c r="B14831" s="63" t="s">
        <v>5922</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11187</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11191</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11497</v>
      </c>
    </row>
    <row r="14847" spans="1:2" x14ac:dyDescent="0.25">
      <c r="A14847" s="62">
        <v>60102717</v>
      </c>
      <c r="B14847" s="63" t="s">
        <v>8195</v>
      </c>
    </row>
    <row r="14848" spans="1:2" x14ac:dyDescent="0.25">
      <c r="A14848" s="62">
        <v>60102718</v>
      </c>
      <c r="B14848" s="63" t="s">
        <v>2566</v>
      </c>
    </row>
    <row r="14849" spans="1:2" x14ac:dyDescent="0.25">
      <c r="A14849" s="62">
        <v>60102801</v>
      </c>
      <c r="B14849" s="63" t="s">
        <v>9839</v>
      </c>
    </row>
    <row r="14850" spans="1:2" x14ac:dyDescent="0.25">
      <c r="A14850" s="62">
        <v>60102802</v>
      </c>
      <c r="B14850" s="63" t="s">
        <v>3904</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9045</v>
      </c>
    </row>
    <row r="14859" spans="1:2" x14ac:dyDescent="0.25">
      <c r="A14859" s="62">
        <v>60102904</v>
      </c>
      <c r="B14859" s="63" t="s">
        <v>4721</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9339</v>
      </c>
    </row>
    <row r="14874" spans="1:2" x14ac:dyDescent="0.25">
      <c r="A14874" s="62">
        <v>60103002</v>
      </c>
      <c r="B14874" s="63" t="s">
        <v>11619</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18682</v>
      </c>
    </row>
    <row r="14882" spans="1:2" x14ac:dyDescent="0.25">
      <c r="A14882" s="62">
        <v>60103010</v>
      </c>
      <c r="B14882" s="63" t="s">
        <v>14338</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12282</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13926</v>
      </c>
    </row>
    <row r="14904" spans="1:2" x14ac:dyDescent="0.25">
      <c r="A14904" s="62">
        <v>60103401</v>
      </c>
      <c r="B14904" s="63" t="s">
        <v>5960</v>
      </c>
    </row>
    <row r="14905" spans="1:2" x14ac:dyDescent="0.25">
      <c r="A14905" s="62">
        <v>60103402</v>
      </c>
      <c r="B14905" s="63" t="s">
        <v>14165</v>
      </c>
    </row>
    <row r="14906" spans="1:2" x14ac:dyDescent="0.25">
      <c r="A14906" s="62">
        <v>60103403</v>
      </c>
      <c r="B14906" s="63" t="s">
        <v>9393</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4762</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11805</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2634</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8980</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16450</v>
      </c>
    </row>
    <row r="14941" spans="1:2" x14ac:dyDescent="0.25">
      <c r="A14941" s="62">
        <v>60103905</v>
      </c>
      <c r="B14941" s="63" t="s">
        <v>8835</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4714</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4124</v>
      </c>
    </row>
    <row r="14973" spans="1:2" x14ac:dyDescent="0.25">
      <c r="A14973" s="62">
        <v>60104007</v>
      </c>
      <c r="B14973" s="63" t="s">
        <v>9337</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9123</v>
      </c>
    </row>
    <row r="14980" spans="1:2" x14ac:dyDescent="0.25">
      <c r="A14980" s="62">
        <v>60104106</v>
      </c>
      <c r="B14980" s="63" t="s">
        <v>18215</v>
      </c>
    </row>
    <row r="14981" spans="1:2" x14ac:dyDescent="0.25">
      <c r="A14981" s="62">
        <v>60104107</v>
      </c>
      <c r="B14981" s="63" t="s">
        <v>2866</v>
      </c>
    </row>
    <row r="14982" spans="1:2" x14ac:dyDescent="0.25">
      <c r="A14982" s="62">
        <v>60104201</v>
      </c>
      <c r="B14982" s="63" t="s">
        <v>4625</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2493</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10052</v>
      </c>
    </row>
    <row r="14997" spans="1:2" x14ac:dyDescent="0.25">
      <c r="A14997" s="62">
        <v>60104501</v>
      </c>
      <c r="B14997" s="63" t="s">
        <v>15376</v>
      </c>
    </row>
    <row r="14998" spans="1:2" x14ac:dyDescent="0.25">
      <c r="A14998" s="62">
        <v>60104502</v>
      </c>
      <c r="B14998" s="63" t="s">
        <v>8933</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8553</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13517</v>
      </c>
    </row>
    <row r="15028" spans="1:2" x14ac:dyDescent="0.25">
      <c r="A15028" s="62">
        <v>60104803</v>
      </c>
      <c r="B15028" s="63" t="s">
        <v>3892</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5224</v>
      </c>
    </row>
    <row r="15035" spans="1:2" x14ac:dyDescent="0.25">
      <c r="A15035" s="62">
        <v>60104810</v>
      </c>
      <c r="B15035" s="63" t="s">
        <v>18409</v>
      </c>
    </row>
    <row r="15036" spans="1:2" x14ac:dyDescent="0.25">
      <c r="A15036" s="62">
        <v>60104811</v>
      </c>
      <c r="B15036" s="63" t="s">
        <v>8880</v>
      </c>
    </row>
    <row r="15037" spans="1:2" x14ac:dyDescent="0.25">
      <c r="A15037" s="62">
        <v>60104812</v>
      </c>
      <c r="B15037" s="63" t="s">
        <v>2443</v>
      </c>
    </row>
    <row r="15038" spans="1:2" x14ac:dyDescent="0.25">
      <c r="A15038" s="62">
        <v>60104813</v>
      </c>
      <c r="B15038" s="63" t="s">
        <v>3343</v>
      </c>
    </row>
    <row r="15039" spans="1:2" x14ac:dyDescent="0.25">
      <c r="A15039" s="62">
        <v>60104814</v>
      </c>
      <c r="B15039" s="63" t="s">
        <v>4328</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13395</v>
      </c>
    </row>
    <row r="15045" spans="1:2" x14ac:dyDescent="0.25">
      <c r="A15045" s="62">
        <v>60104904</v>
      </c>
      <c r="B15045" s="63" t="s">
        <v>8293</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14568</v>
      </c>
    </row>
    <row r="15052" spans="1:2" x14ac:dyDescent="0.25">
      <c r="A15052" s="62">
        <v>60104911</v>
      </c>
      <c r="B15052" s="63" t="s">
        <v>2886</v>
      </c>
    </row>
    <row r="15053" spans="1:2" x14ac:dyDescent="0.25">
      <c r="A15053" s="62">
        <v>60104912</v>
      </c>
      <c r="B15053" s="63" t="s">
        <v>8965</v>
      </c>
    </row>
    <row r="15054" spans="1:2" x14ac:dyDescent="0.25">
      <c r="A15054" s="62">
        <v>60105001</v>
      </c>
      <c r="B15054" s="63" t="s">
        <v>5514</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5115</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16783</v>
      </c>
    </row>
    <row r="15065" spans="1:2" x14ac:dyDescent="0.25">
      <c r="A15065" s="62">
        <v>60105202</v>
      </c>
      <c r="B15065" s="63" t="s">
        <v>10298</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4491</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11501</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14230</v>
      </c>
    </row>
    <row r="15083" spans="1:2" x14ac:dyDescent="0.25">
      <c r="A15083" s="62">
        <v>60105408</v>
      </c>
      <c r="B15083" s="63" t="s">
        <v>10195</v>
      </c>
    </row>
    <row r="15084" spans="1:2" x14ac:dyDescent="0.25">
      <c r="A15084" s="62">
        <v>60105409</v>
      </c>
      <c r="B15084" s="63" t="s">
        <v>11611</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4772</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4593</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9470</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11337</v>
      </c>
    </row>
    <row r="15118" spans="1:2" x14ac:dyDescent="0.25">
      <c r="A15118" s="62">
        <v>60105609</v>
      </c>
      <c r="B15118" s="63" t="s">
        <v>3117</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3277</v>
      </c>
    </row>
    <row r="15142" spans="1:2" x14ac:dyDescent="0.25">
      <c r="A15142" s="62">
        <v>60105802</v>
      </c>
      <c r="B15142" s="63" t="s">
        <v>9060</v>
      </c>
    </row>
    <row r="15143" spans="1:2" x14ac:dyDescent="0.25">
      <c r="A15143" s="62">
        <v>60105803</v>
      </c>
      <c r="B15143" s="63" t="s">
        <v>3124</v>
      </c>
    </row>
    <row r="15144" spans="1:2" x14ac:dyDescent="0.25">
      <c r="A15144" s="62">
        <v>60105804</v>
      </c>
      <c r="B15144" s="63" t="s">
        <v>15421</v>
      </c>
    </row>
    <row r="15145" spans="1:2" x14ac:dyDescent="0.25">
      <c r="A15145" s="62">
        <v>60105805</v>
      </c>
      <c r="B15145" s="63" t="s">
        <v>10487</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14247</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4675</v>
      </c>
    </row>
    <row r="15167" spans="1:2" x14ac:dyDescent="0.25">
      <c r="A15167" s="62">
        <v>60105916</v>
      </c>
      <c r="B15167" s="63" t="s">
        <v>9569</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17875</v>
      </c>
    </row>
    <row r="15177" spans="1:2" x14ac:dyDescent="0.25">
      <c r="A15177" s="62">
        <v>60106103</v>
      </c>
      <c r="B15177" s="63" t="s">
        <v>2750</v>
      </c>
    </row>
    <row r="15178" spans="1:2" x14ac:dyDescent="0.25">
      <c r="A15178" s="62">
        <v>60106104</v>
      </c>
      <c r="B15178" s="63" t="s">
        <v>6301</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3036</v>
      </c>
    </row>
    <row r="15185" spans="1:2" x14ac:dyDescent="0.25">
      <c r="A15185" s="62">
        <v>60106202</v>
      </c>
      <c r="B15185" s="63" t="s">
        <v>9262</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3585</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3919</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3171</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4833</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2489</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2318</v>
      </c>
    </row>
    <row r="15232" spans="1:2" x14ac:dyDescent="0.25">
      <c r="A15232" s="62">
        <v>60111402</v>
      </c>
      <c r="B15232" s="63" t="s">
        <v>11126</v>
      </c>
    </row>
    <row r="15233" spans="1:2" x14ac:dyDescent="0.25">
      <c r="A15233" s="62">
        <v>60111403</v>
      </c>
      <c r="B15233" s="63" t="s">
        <v>2540</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4678</v>
      </c>
    </row>
    <row r="15269" spans="1:2" x14ac:dyDescent="0.25">
      <c r="A15269" s="62">
        <v>60121117</v>
      </c>
      <c r="B15269" s="63" t="s">
        <v>14279</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2803</v>
      </c>
    </row>
    <row r="15281" spans="1:2" x14ac:dyDescent="0.25">
      <c r="A15281" s="62">
        <v>60121130</v>
      </c>
      <c r="B15281" s="63" t="s">
        <v>15283</v>
      </c>
    </row>
    <row r="15282" spans="1:2" x14ac:dyDescent="0.25">
      <c r="A15282" s="62">
        <v>60121131</v>
      </c>
      <c r="B15282" s="63" t="s">
        <v>4013</v>
      </c>
    </row>
    <row r="15283" spans="1:2" x14ac:dyDescent="0.25">
      <c r="A15283" s="62">
        <v>60121132</v>
      </c>
      <c r="B15283" s="63" t="s">
        <v>9738</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13468</v>
      </c>
    </row>
    <row r="15293" spans="1:2" x14ac:dyDescent="0.25">
      <c r="A15293" s="62">
        <v>60121142</v>
      </c>
      <c r="B15293" s="63" t="s">
        <v>5305</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4355</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10162</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2382</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13982</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11270</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2473</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14303</v>
      </c>
    </row>
    <row r="15359" spans="1:2" x14ac:dyDescent="0.25">
      <c r="A15359" s="62">
        <v>60121303</v>
      </c>
      <c r="B15359" s="63" t="s">
        <v>18649</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15114</v>
      </c>
    </row>
    <row r="15384" spans="1:2" x14ac:dyDescent="0.25">
      <c r="A15384" s="62">
        <v>60121507</v>
      </c>
      <c r="B15384" s="63" t="s">
        <v>9088</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3852</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10355</v>
      </c>
    </row>
    <row r="15414" spans="1:2" x14ac:dyDescent="0.25">
      <c r="A15414" s="62">
        <v>60121601</v>
      </c>
      <c r="B15414" s="63" t="s">
        <v>15373</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2391</v>
      </c>
    </row>
    <row r="15427" spans="1:2" x14ac:dyDescent="0.25">
      <c r="A15427" s="62">
        <v>60121708</v>
      </c>
      <c r="B15427" s="63" t="s">
        <v>13966</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16795</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12156</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4711</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13883</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4127</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2481</v>
      </c>
    </row>
    <row r="15517" spans="1:2" x14ac:dyDescent="0.25">
      <c r="A15517" s="62">
        <v>60123203</v>
      </c>
      <c r="B15517" s="63" t="s">
        <v>10745</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12879</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2614</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4710</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18726</v>
      </c>
    </row>
    <row r="15551" spans="1:2" x14ac:dyDescent="0.25">
      <c r="A15551" s="62">
        <v>60124308</v>
      </c>
      <c r="B15551" s="63" t="s">
        <v>2743</v>
      </c>
    </row>
    <row r="15552" spans="1:2" x14ac:dyDescent="0.25">
      <c r="A15552" s="62">
        <v>60124309</v>
      </c>
      <c r="B15552" s="63" t="s">
        <v>11670</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4605</v>
      </c>
    </row>
    <row r="15557" spans="1:2" x14ac:dyDescent="0.25">
      <c r="A15557" s="62">
        <v>60124314</v>
      </c>
      <c r="B15557" s="63" t="s">
        <v>9962</v>
      </c>
    </row>
    <row r="15558" spans="1:2" x14ac:dyDescent="0.25">
      <c r="A15558" s="62">
        <v>60124315</v>
      </c>
      <c r="B15558" s="63" t="s">
        <v>18688</v>
      </c>
    </row>
    <row r="15559" spans="1:2" x14ac:dyDescent="0.25">
      <c r="A15559" s="62">
        <v>60124316</v>
      </c>
      <c r="B15559" s="63" t="s">
        <v>10896</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11567</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4228</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9107</v>
      </c>
    </row>
    <row r="15590" spans="1:2" x14ac:dyDescent="0.25">
      <c r="A15590" s="62">
        <v>60124511</v>
      </c>
      <c r="B15590" s="63" t="s">
        <v>17135</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2661</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11041</v>
      </c>
    </row>
    <row r="15601" spans="1:2" x14ac:dyDescent="0.25">
      <c r="A15601" s="62">
        <v>60131103</v>
      </c>
      <c r="B15601" s="63" t="s">
        <v>4641</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11026</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11360</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13843</v>
      </c>
    </row>
    <row r="15631" spans="1:2" x14ac:dyDescent="0.25">
      <c r="A15631" s="62">
        <v>60131402</v>
      </c>
      <c r="B15631" s="63" t="s">
        <v>9084</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5957</v>
      </c>
    </row>
    <row r="15636" spans="1:2" x14ac:dyDescent="0.25">
      <c r="A15636" s="62">
        <v>60131407</v>
      </c>
      <c r="B15636" s="63" t="s">
        <v>4673</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8947</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9992</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3270</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13385</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11093</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9433</v>
      </c>
    </row>
    <row r="15677" spans="1:2" x14ac:dyDescent="0.25">
      <c r="A15677" s="62">
        <v>60141021</v>
      </c>
      <c r="B15677" s="63" t="s">
        <v>16805</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4167</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10609</v>
      </c>
    </row>
    <row r="15687" spans="1:2" x14ac:dyDescent="0.25">
      <c r="A15687" s="62">
        <v>60141105</v>
      </c>
      <c r="B15687" s="63" t="s">
        <v>5192</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2832</v>
      </c>
    </row>
    <row r="15691" spans="1:2" x14ac:dyDescent="0.25">
      <c r="A15691" s="62">
        <v>60141109</v>
      </c>
      <c r="B15691" s="63" t="s">
        <v>10362</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14926</v>
      </c>
    </row>
    <row r="15700" spans="1:2" x14ac:dyDescent="0.25">
      <c r="A15700" s="62">
        <v>60141203</v>
      </c>
      <c r="B15700" s="63" t="s">
        <v>9405</v>
      </c>
    </row>
    <row r="15701" spans="1:2" x14ac:dyDescent="0.25">
      <c r="A15701" s="62">
        <v>60141204</v>
      </c>
      <c r="B15701" s="63" t="s">
        <v>2495</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15033</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16460</v>
      </c>
    </row>
    <row r="15723" spans="1:2" x14ac:dyDescent="0.25">
      <c r="A15723" s="62">
        <v>70101510</v>
      </c>
      <c r="B15723" s="63" t="s">
        <v>9523</v>
      </c>
    </row>
    <row r="15724" spans="1:2" x14ac:dyDescent="0.25">
      <c r="A15724" s="62">
        <v>70101601</v>
      </c>
      <c r="B15724" s="63" t="s">
        <v>16420</v>
      </c>
    </row>
    <row r="15725" spans="1:2" x14ac:dyDescent="0.25">
      <c r="A15725" s="62">
        <v>70101602</v>
      </c>
      <c r="B15725" s="63" t="s">
        <v>4542</v>
      </c>
    </row>
    <row r="15726" spans="1:2" x14ac:dyDescent="0.25">
      <c r="A15726" s="62">
        <v>70101603</v>
      </c>
      <c r="B15726" s="63" t="s">
        <v>10163</v>
      </c>
    </row>
    <row r="15727" spans="1:2" x14ac:dyDescent="0.25">
      <c r="A15727" s="62">
        <v>70101604</v>
      </c>
      <c r="B15727" s="63" t="s">
        <v>4159</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2713</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9969</v>
      </c>
    </row>
    <row r="15748" spans="1:2" x14ac:dyDescent="0.25">
      <c r="A15748" s="62">
        <v>70111503</v>
      </c>
      <c r="B15748" s="63" t="s">
        <v>15771</v>
      </c>
    </row>
    <row r="15749" spans="1:2" x14ac:dyDescent="0.25">
      <c r="A15749" s="62">
        <v>70111504</v>
      </c>
      <c r="B15749" s="63" t="s">
        <v>4294</v>
      </c>
    </row>
    <row r="15750" spans="1:2" x14ac:dyDescent="0.25">
      <c r="A15750" s="62">
        <v>70111505</v>
      </c>
      <c r="B15750" s="63" t="s">
        <v>16269</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16844</v>
      </c>
    </row>
    <row r="15756" spans="1:2" x14ac:dyDescent="0.25">
      <c r="A15756" s="62">
        <v>70111603</v>
      </c>
      <c r="B15756" s="63" t="s">
        <v>3997</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10611</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3379</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4759</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11090</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7872</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5976</v>
      </c>
    </row>
    <row r="15812" spans="1:2" x14ac:dyDescent="0.25">
      <c r="A15812" s="62">
        <v>70131602</v>
      </c>
      <c r="B15812" s="63" t="s">
        <v>3255</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17998</v>
      </c>
    </row>
    <row r="15822" spans="1:2" x14ac:dyDescent="0.25">
      <c r="A15822" s="62">
        <v>70131707</v>
      </c>
      <c r="B15822" s="63" t="s">
        <v>11249</v>
      </c>
    </row>
    <row r="15823" spans="1:2" x14ac:dyDescent="0.25">
      <c r="A15823" s="62">
        <v>70131708</v>
      </c>
      <c r="B15823" s="63" t="s">
        <v>4108</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16653</v>
      </c>
    </row>
    <row r="15829" spans="1:2" x14ac:dyDescent="0.25">
      <c r="A15829" s="62">
        <v>70141506</v>
      </c>
      <c r="B15829" s="63" t="s">
        <v>5556</v>
      </c>
    </row>
    <row r="15830" spans="1:2" x14ac:dyDescent="0.25">
      <c r="A15830" s="62">
        <v>70141507</v>
      </c>
      <c r="B15830" s="63" t="s">
        <v>2398</v>
      </c>
    </row>
    <row r="15831" spans="1:2" x14ac:dyDescent="0.25">
      <c r="A15831" s="62">
        <v>70141508</v>
      </c>
      <c r="B15831" s="63" t="s">
        <v>10908</v>
      </c>
    </row>
    <row r="15832" spans="1:2" x14ac:dyDescent="0.25">
      <c r="A15832" s="62">
        <v>70141509</v>
      </c>
      <c r="B15832" s="63" t="s">
        <v>2430</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4379</v>
      </c>
    </row>
    <row r="15838" spans="1:2" x14ac:dyDescent="0.25">
      <c r="A15838" s="62">
        <v>70141515</v>
      </c>
      <c r="B15838" s="63" t="s">
        <v>7469</v>
      </c>
    </row>
    <row r="15839" spans="1:2" x14ac:dyDescent="0.25">
      <c r="A15839" s="62">
        <v>70141516</v>
      </c>
      <c r="B15839" s="63" t="s">
        <v>2409</v>
      </c>
    </row>
    <row r="15840" spans="1:2" x14ac:dyDescent="0.25">
      <c r="A15840" s="62">
        <v>70141517</v>
      </c>
      <c r="B15840" s="63" t="s">
        <v>10476</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2733</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16482</v>
      </c>
    </row>
    <row r="15860" spans="1:2" x14ac:dyDescent="0.25">
      <c r="A15860" s="62">
        <v>70141710</v>
      </c>
      <c r="B15860" s="63" t="s">
        <v>7869</v>
      </c>
    </row>
    <row r="15861" spans="1:2" x14ac:dyDescent="0.25">
      <c r="A15861" s="62">
        <v>70141801</v>
      </c>
      <c r="B15861" s="63" t="s">
        <v>14083</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2891</v>
      </c>
    </row>
    <row r="15875" spans="1:2" x14ac:dyDescent="0.25">
      <c r="A15875" s="62">
        <v>70142007</v>
      </c>
      <c r="B15875" s="63" t="s">
        <v>2429</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10335</v>
      </c>
    </row>
    <row r="15880" spans="1:2" x14ac:dyDescent="0.25">
      <c r="A15880" s="62">
        <v>70151501</v>
      </c>
      <c r="B15880" s="63" t="s">
        <v>17537</v>
      </c>
    </row>
    <row r="15881" spans="1:2" x14ac:dyDescent="0.25">
      <c r="A15881" s="62">
        <v>70151502</v>
      </c>
      <c r="B15881" s="63" t="s">
        <v>3373</v>
      </c>
    </row>
    <row r="15882" spans="1:2" x14ac:dyDescent="0.25">
      <c r="A15882" s="62">
        <v>70151503</v>
      </c>
      <c r="B15882" s="63" t="s">
        <v>11555</v>
      </c>
    </row>
    <row r="15883" spans="1:2" x14ac:dyDescent="0.25">
      <c r="A15883" s="62">
        <v>70151504</v>
      </c>
      <c r="B15883" s="63" t="s">
        <v>8834</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2383</v>
      </c>
    </row>
    <row r="15890" spans="1:2" x14ac:dyDescent="0.25">
      <c r="A15890" s="62">
        <v>70151601</v>
      </c>
      <c r="B15890" s="63" t="s">
        <v>1789</v>
      </c>
    </row>
    <row r="15891" spans="1:2" x14ac:dyDescent="0.25">
      <c r="A15891" s="62">
        <v>70151602</v>
      </c>
      <c r="B15891" s="63" t="s">
        <v>4613</v>
      </c>
    </row>
    <row r="15892" spans="1:2" x14ac:dyDescent="0.25">
      <c r="A15892" s="62">
        <v>70151603</v>
      </c>
      <c r="B15892" s="63" t="s">
        <v>14870</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9752</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4384</v>
      </c>
    </row>
    <row r="15915" spans="1:2" x14ac:dyDescent="0.25">
      <c r="A15915" s="62">
        <v>70151906</v>
      </c>
      <c r="B15915" s="63" t="s">
        <v>10489</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4352</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4810</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4795</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4691</v>
      </c>
    </row>
    <row r="15962" spans="1:2" x14ac:dyDescent="0.25">
      <c r="A15962" s="62">
        <v>71101709</v>
      </c>
      <c r="B15962" s="63" t="s">
        <v>11368</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11473</v>
      </c>
    </row>
    <row r="15966" spans="1:2" x14ac:dyDescent="0.25">
      <c r="A15966" s="62">
        <v>71112004</v>
      </c>
      <c r="B15966" s="63" t="s">
        <v>4842</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9910</v>
      </c>
    </row>
    <row r="15976" spans="1:2" x14ac:dyDescent="0.25">
      <c r="A15976" s="62">
        <v>71112014</v>
      </c>
      <c r="B15976" s="63" t="s">
        <v>5528</v>
      </c>
    </row>
    <row r="15977" spans="1:2" x14ac:dyDescent="0.25">
      <c r="A15977" s="62">
        <v>71112015</v>
      </c>
      <c r="B15977" s="63" t="s">
        <v>16497</v>
      </c>
    </row>
    <row r="15978" spans="1:2" x14ac:dyDescent="0.25">
      <c r="A15978" s="62">
        <v>71112017</v>
      </c>
      <c r="B15978" s="63" t="s">
        <v>4912</v>
      </c>
    </row>
    <row r="15979" spans="1:2" x14ac:dyDescent="0.25">
      <c r="A15979" s="62">
        <v>71112018</v>
      </c>
      <c r="B15979" s="63" t="s">
        <v>3551</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5061</v>
      </c>
    </row>
    <row r="15983" spans="1:2" x14ac:dyDescent="0.25">
      <c r="A15983" s="62">
        <v>71112022</v>
      </c>
      <c r="B15983" s="63" t="s">
        <v>7856</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6241</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3943</v>
      </c>
    </row>
    <row r="16002" spans="1:2" x14ac:dyDescent="0.25">
      <c r="A16002" s="62">
        <v>71112110</v>
      </c>
      <c r="B16002" s="63" t="s">
        <v>10753</v>
      </c>
    </row>
    <row r="16003" spans="1:2" x14ac:dyDescent="0.25">
      <c r="A16003" s="62">
        <v>71112111</v>
      </c>
      <c r="B16003" s="63" t="s">
        <v>2521</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11158</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10085</v>
      </c>
    </row>
    <row r="16034" spans="1:2" x14ac:dyDescent="0.25">
      <c r="A16034" s="62">
        <v>71112316</v>
      </c>
      <c r="B16034" s="63" t="s">
        <v>14632</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2378</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2520</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17707</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5292</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4000</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11061</v>
      </c>
    </row>
    <row r="16107" spans="1:2" x14ac:dyDescent="0.25">
      <c r="A16107" s="62">
        <v>71121502</v>
      </c>
      <c r="B16107" s="63" t="s">
        <v>11901</v>
      </c>
    </row>
    <row r="16108" spans="1:2" x14ac:dyDescent="0.25">
      <c r="A16108" s="62">
        <v>71121503</v>
      </c>
      <c r="B16108" s="63" t="s">
        <v>4188</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3954</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2234</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2616</v>
      </c>
    </row>
    <row r="16146" spans="1:2" x14ac:dyDescent="0.25">
      <c r="A16146" s="62">
        <v>71121625</v>
      </c>
      <c r="B16146" s="63" t="s">
        <v>7679</v>
      </c>
    </row>
    <row r="16147" spans="1:2" x14ac:dyDescent="0.25">
      <c r="A16147" s="62">
        <v>71121626</v>
      </c>
      <c r="B16147" s="63" t="s">
        <v>4101</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2726</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4204</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11135</v>
      </c>
    </row>
    <row r="16166" spans="1:2" x14ac:dyDescent="0.25">
      <c r="A16166" s="62">
        <v>71121802</v>
      </c>
      <c r="B16166" s="63" t="s">
        <v>2854</v>
      </c>
    </row>
    <row r="16167" spans="1:2" x14ac:dyDescent="0.25">
      <c r="A16167" s="62">
        <v>71121803</v>
      </c>
      <c r="B16167" s="63" t="s">
        <v>8987</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4260</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14055</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3888</v>
      </c>
    </row>
    <row r="16188" spans="1:2" x14ac:dyDescent="0.25">
      <c r="A16188" s="62">
        <v>71122112</v>
      </c>
      <c r="B16188" s="63" t="s">
        <v>18405</v>
      </c>
    </row>
    <row r="16189" spans="1:2" x14ac:dyDescent="0.25">
      <c r="A16189" s="62">
        <v>71122113</v>
      </c>
      <c r="B16189" s="63" t="s">
        <v>3318</v>
      </c>
    </row>
    <row r="16190" spans="1:2" x14ac:dyDescent="0.25">
      <c r="A16190" s="62">
        <v>71122114</v>
      </c>
      <c r="B16190" s="63" t="s">
        <v>4383</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3325</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4579</v>
      </c>
    </row>
    <row r="16201" spans="1:2" x14ac:dyDescent="0.25">
      <c r="A16201" s="62">
        <v>71122306</v>
      </c>
      <c r="B16201" s="63" t="s">
        <v>13935</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14988</v>
      </c>
    </row>
    <row r="16208" spans="1:2" x14ac:dyDescent="0.25">
      <c r="A16208" s="62">
        <v>71122407</v>
      </c>
      <c r="B16208" s="63" t="s">
        <v>4588</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4644</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2588</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2617</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5791</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11151</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14173</v>
      </c>
    </row>
    <row r="16288" spans="1:2" x14ac:dyDescent="0.25">
      <c r="A16288" s="62">
        <v>71131308</v>
      </c>
      <c r="B16288" s="63" t="s">
        <v>2835</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18296</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4215</v>
      </c>
    </row>
    <row r="16305" spans="1:2" x14ac:dyDescent="0.25">
      <c r="A16305" s="62">
        <v>71151004</v>
      </c>
      <c r="B16305" s="63" t="s">
        <v>13794</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16329</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4595</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18082</v>
      </c>
    </row>
    <row r="16329" spans="1:2" x14ac:dyDescent="0.25">
      <c r="A16329" s="62">
        <v>71151315</v>
      </c>
      <c r="B16329" s="63" t="s">
        <v>4832</v>
      </c>
    </row>
    <row r="16330" spans="1:2" x14ac:dyDescent="0.25">
      <c r="A16330" s="62">
        <v>71151401</v>
      </c>
      <c r="B16330" s="63" t="s">
        <v>10365</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17163</v>
      </c>
    </row>
    <row r="16342" spans="1:2" x14ac:dyDescent="0.25">
      <c r="A16342" s="62">
        <v>71161101</v>
      </c>
      <c r="B16342" s="63" t="s">
        <v>2666</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4106</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4409</v>
      </c>
    </row>
    <row r="16365" spans="1:2" x14ac:dyDescent="0.25">
      <c r="A16365" s="62">
        <v>71161308</v>
      </c>
      <c r="B16365" s="63" t="s">
        <v>16769</v>
      </c>
    </row>
    <row r="16366" spans="1:2" x14ac:dyDescent="0.25">
      <c r="A16366" s="62">
        <v>71161402</v>
      </c>
      <c r="B16366" s="63" t="s">
        <v>5159</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10699</v>
      </c>
    </row>
    <row r="16371" spans="1:2" x14ac:dyDescent="0.25">
      <c r="A16371" s="62">
        <v>71161409</v>
      </c>
      <c r="B16371" s="63" t="s">
        <v>15284</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2809</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4680</v>
      </c>
    </row>
    <row r="16384" spans="1:2" x14ac:dyDescent="0.25">
      <c r="A16384" s="62">
        <v>72101504</v>
      </c>
      <c r="B16384" s="63" t="s">
        <v>10305</v>
      </c>
    </row>
    <row r="16385" spans="1:2" x14ac:dyDescent="0.25">
      <c r="A16385" s="62">
        <v>72101505</v>
      </c>
      <c r="B16385" s="63" t="s">
        <v>17827</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5172</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4055</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3163</v>
      </c>
    </row>
    <row r="16413" spans="1:2" x14ac:dyDescent="0.25">
      <c r="A16413" s="62">
        <v>72102104</v>
      </c>
      <c r="B16413" s="63" t="s">
        <v>17197</v>
      </c>
    </row>
    <row r="16414" spans="1:2" x14ac:dyDescent="0.25">
      <c r="A16414" s="62">
        <v>72102105</v>
      </c>
      <c r="B16414" s="63" t="s">
        <v>5181</v>
      </c>
    </row>
    <row r="16415" spans="1:2" x14ac:dyDescent="0.25">
      <c r="A16415" s="62">
        <v>72102106</v>
      </c>
      <c r="B16415" s="63" t="s">
        <v>9485</v>
      </c>
    </row>
    <row r="16416" spans="1:2" x14ac:dyDescent="0.25">
      <c r="A16416" s="62">
        <v>72102201</v>
      </c>
      <c r="B16416" s="63" t="s">
        <v>3962</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2679</v>
      </c>
    </row>
    <row r="16426" spans="1:2" x14ac:dyDescent="0.25">
      <c r="A16426" s="62">
        <v>72102302</v>
      </c>
      <c r="B16426" s="63" t="s">
        <v>12771</v>
      </c>
    </row>
    <row r="16427" spans="1:2" x14ac:dyDescent="0.25">
      <c r="A16427" s="62">
        <v>72102303</v>
      </c>
      <c r="B16427" s="63" t="s">
        <v>9269</v>
      </c>
    </row>
    <row r="16428" spans="1:2" x14ac:dyDescent="0.25">
      <c r="A16428" s="62">
        <v>72102304</v>
      </c>
      <c r="B16428" s="63" t="s">
        <v>2552</v>
      </c>
    </row>
    <row r="16429" spans="1:2" x14ac:dyDescent="0.25">
      <c r="A16429" s="62">
        <v>72102305</v>
      </c>
      <c r="B16429" s="63" t="s">
        <v>18125</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3981</v>
      </c>
    </row>
    <row r="16439" spans="1:2" x14ac:dyDescent="0.25">
      <c r="A16439" s="62">
        <v>72102505</v>
      </c>
      <c r="B16439" s="63" t="s">
        <v>11127</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4407</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11159</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4040</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9419</v>
      </c>
    </row>
    <row r="16493" spans="1:2" x14ac:dyDescent="0.25">
      <c r="A16493" s="62">
        <v>73111503</v>
      </c>
      <c r="B16493" s="63" t="s">
        <v>2993</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13898</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11517</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13733</v>
      </c>
    </row>
    <row r="16531" spans="1:2" x14ac:dyDescent="0.25">
      <c r="A16531" s="62">
        <v>73131504</v>
      </c>
      <c r="B16531" s="63" t="s">
        <v>4253</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11188</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5165</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4548</v>
      </c>
    </row>
    <row r="16555" spans="1:2" x14ac:dyDescent="0.25">
      <c r="A16555" s="62">
        <v>73131906</v>
      </c>
      <c r="B16555" s="63" t="s">
        <v>9987</v>
      </c>
    </row>
    <row r="16556" spans="1:2" x14ac:dyDescent="0.25">
      <c r="A16556" s="62">
        <v>73141501</v>
      </c>
      <c r="B16556" s="63" t="s">
        <v>2405</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2511</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9589</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9782</v>
      </c>
    </row>
    <row r="16570" spans="1:2" x14ac:dyDescent="0.25">
      <c r="A16570" s="62">
        <v>73141705</v>
      </c>
      <c r="B16570" s="63" t="s">
        <v>14550</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5231</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14985</v>
      </c>
    </row>
    <row r="16635" spans="1:2" x14ac:dyDescent="0.25">
      <c r="A16635" s="62">
        <v>73161606</v>
      </c>
      <c r="B16635" s="63" t="s">
        <v>11094</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11205</v>
      </c>
    </row>
    <row r="16639" spans="1:2" x14ac:dyDescent="0.25">
      <c r="A16639" s="62">
        <v>73171503</v>
      </c>
      <c r="B16639" s="63" t="s">
        <v>3903</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9028</v>
      </c>
    </row>
    <row r="16652" spans="1:2" x14ac:dyDescent="0.25">
      <c r="A16652" s="62">
        <v>73171605</v>
      </c>
      <c r="B16652" s="63" t="s">
        <v>13778</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3873</v>
      </c>
    </row>
    <row r="16657" spans="1:2" x14ac:dyDescent="0.25">
      <c r="A16657" s="62">
        <v>73181005</v>
      </c>
      <c r="B16657" s="63" t="s">
        <v>7555</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4432</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17463</v>
      </c>
    </row>
    <row r="16670" spans="1:2" x14ac:dyDescent="0.25">
      <c r="A16670" s="62">
        <v>73181018</v>
      </c>
      <c r="B16670" s="63" t="s">
        <v>11304</v>
      </c>
    </row>
    <row r="16671" spans="1:2" x14ac:dyDescent="0.25">
      <c r="A16671" s="62">
        <v>73181019</v>
      </c>
      <c r="B16671" s="63" t="s">
        <v>6103</v>
      </c>
    </row>
    <row r="16672" spans="1:2" x14ac:dyDescent="0.25">
      <c r="A16672" s="62">
        <v>73181020</v>
      </c>
      <c r="B16672" s="63" t="s">
        <v>11531</v>
      </c>
    </row>
    <row r="16673" spans="1:2" x14ac:dyDescent="0.25">
      <c r="A16673" s="62">
        <v>73181021</v>
      </c>
      <c r="B16673" s="63" t="s">
        <v>4432</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11008</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11338</v>
      </c>
    </row>
    <row r="16707" spans="1:2" x14ac:dyDescent="0.25">
      <c r="A16707" s="62">
        <v>76111504</v>
      </c>
      <c r="B16707" s="63" t="s">
        <v>16712</v>
      </c>
    </row>
    <row r="16708" spans="1:2" x14ac:dyDescent="0.25">
      <c r="A16708" s="62">
        <v>76111505</v>
      </c>
      <c r="B16708" s="63" t="s">
        <v>9078</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5522</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4366</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2631</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13374</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14105</v>
      </c>
    </row>
    <row r="16743" spans="1:2" x14ac:dyDescent="0.25">
      <c r="A16743" s="62">
        <v>77101603</v>
      </c>
      <c r="B16743" s="63" t="s">
        <v>11261</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3393</v>
      </c>
    </row>
    <row r="16757" spans="1:2" x14ac:dyDescent="0.25">
      <c r="A16757" s="62">
        <v>77101805</v>
      </c>
      <c r="B16757" s="63" t="s">
        <v>5029</v>
      </c>
    </row>
    <row r="16758" spans="1:2" x14ac:dyDescent="0.25">
      <c r="A16758" s="62">
        <v>77101806</v>
      </c>
      <c r="B16758" s="63" t="s">
        <v>13878</v>
      </c>
    </row>
    <row r="16759" spans="1:2" x14ac:dyDescent="0.25">
      <c r="A16759" s="62">
        <v>77101901</v>
      </c>
      <c r="B16759" s="63" t="s">
        <v>9171</v>
      </c>
    </row>
    <row r="16760" spans="1:2" x14ac:dyDescent="0.25">
      <c r="A16760" s="62">
        <v>77101902</v>
      </c>
      <c r="B16760" s="63" t="s">
        <v>14850</v>
      </c>
    </row>
    <row r="16761" spans="1:2" x14ac:dyDescent="0.25">
      <c r="A16761" s="62">
        <v>77101903</v>
      </c>
      <c r="B16761" s="63" t="s">
        <v>7558</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16587</v>
      </c>
    </row>
    <row r="16773" spans="1:2" x14ac:dyDescent="0.25">
      <c r="A16773" s="62">
        <v>77111505</v>
      </c>
      <c r="B16773" s="63" t="s">
        <v>4008</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15006</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4731</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3029</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2696</v>
      </c>
    </row>
    <row r="16818" spans="1:2" x14ac:dyDescent="0.25">
      <c r="A16818" s="62">
        <v>78101502</v>
      </c>
      <c r="B16818" s="63" t="s">
        <v>14918</v>
      </c>
    </row>
    <row r="16819" spans="1:2" x14ac:dyDescent="0.25">
      <c r="A16819" s="62">
        <v>78101503</v>
      </c>
      <c r="B16819" s="63" t="s">
        <v>5078</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5243</v>
      </c>
    </row>
    <row r="16830" spans="1:2" x14ac:dyDescent="0.25">
      <c r="A16830" s="62">
        <v>78101802</v>
      </c>
      <c r="B16830" s="63" t="s">
        <v>13808</v>
      </c>
    </row>
    <row r="16831" spans="1:2" x14ac:dyDescent="0.25">
      <c r="A16831" s="62">
        <v>78101803</v>
      </c>
      <c r="B16831" s="63" t="s">
        <v>9885</v>
      </c>
    </row>
    <row r="16832" spans="1:2" x14ac:dyDescent="0.25">
      <c r="A16832" s="62">
        <v>78101804</v>
      </c>
      <c r="B16832" s="63" t="s">
        <v>4302</v>
      </c>
    </row>
    <row r="16833" spans="1:2" x14ac:dyDescent="0.25">
      <c r="A16833" s="62">
        <v>78101901</v>
      </c>
      <c r="B16833" s="63" t="s">
        <v>10511</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10260</v>
      </c>
    </row>
    <row r="16847" spans="1:2" x14ac:dyDescent="0.25">
      <c r="A16847" s="62">
        <v>78102206</v>
      </c>
      <c r="B16847" s="63" t="s">
        <v>16179</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10942</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15166</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13400</v>
      </c>
    </row>
    <row r="16869" spans="1:2" x14ac:dyDescent="0.25">
      <c r="A16869" s="62">
        <v>78131502</v>
      </c>
      <c r="B16869" s="63" t="s">
        <v>4175</v>
      </c>
    </row>
    <row r="16870" spans="1:2" x14ac:dyDescent="0.25">
      <c r="A16870" s="62">
        <v>78131601</v>
      </c>
      <c r="B16870" s="63" t="s">
        <v>7381</v>
      </c>
    </row>
    <row r="16871" spans="1:2" x14ac:dyDescent="0.25">
      <c r="A16871" s="62">
        <v>78131602</v>
      </c>
      <c r="B16871" s="63" t="s">
        <v>13950</v>
      </c>
    </row>
    <row r="16872" spans="1:2" x14ac:dyDescent="0.25">
      <c r="A16872" s="62">
        <v>78131603</v>
      </c>
      <c r="B16872" s="63" t="s">
        <v>8484</v>
      </c>
    </row>
    <row r="16873" spans="1:2" x14ac:dyDescent="0.25">
      <c r="A16873" s="62">
        <v>78131701</v>
      </c>
      <c r="B16873" s="63" t="s">
        <v>13529</v>
      </c>
    </row>
    <row r="16874" spans="1:2" x14ac:dyDescent="0.25">
      <c r="A16874" s="62">
        <v>78131801</v>
      </c>
      <c r="B16874" s="63" t="s">
        <v>3403</v>
      </c>
    </row>
    <row r="16875" spans="1:2" x14ac:dyDescent="0.25">
      <c r="A16875" s="62">
        <v>78131802</v>
      </c>
      <c r="B16875" s="63" t="s">
        <v>12731</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12084</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16486</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18512</v>
      </c>
    </row>
    <row r="16903" spans="1:2" x14ac:dyDescent="0.25">
      <c r="A16903" s="62">
        <v>80101505</v>
      </c>
      <c r="B16903" s="63" t="s">
        <v>4577</v>
      </c>
    </row>
    <row r="16904" spans="1:2" x14ac:dyDescent="0.25">
      <c r="A16904" s="62">
        <v>80101506</v>
      </c>
      <c r="B16904" s="63" t="s">
        <v>3541</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9533</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10157</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9092</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9957</v>
      </c>
    </row>
    <row r="16936" spans="1:2" x14ac:dyDescent="0.25">
      <c r="A16936" s="62">
        <v>80111611</v>
      </c>
      <c r="B16936" s="63" t="s">
        <v>12521</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12444</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4331</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4454</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16097</v>
      </c>
    </row>
    <row r="16977" spans="1:2" x14ac:dyDescent="0.25">
      <c r="A16977" s="62">
        <v>80121702</v>
      </c>
      <c r="B16977" s="63" t="s">
        <v>9068</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15218</v>
      </c>
    </row>
    <row r="16988" spans="1:2" x14ac:dyDescent="0.25">
      <c r="A16988" s="62">
        <v>80131502</v>
      </c>
      <c r="B16988" s="63" t="s">
        <v>5096</v>
      </c>
    </row>
    <row r="16989" spans="1:2" x14ac:dyDescent="0.25">
      <c r="A16989" s="62">
        <v>80131503</v>
      </c>
      <c r="B16989" s="63" t="s">
        <v>16843</v>
      </c>
    </row>
    <row r="16990" spans="1:2" x14ac:dyDescent="0.25">
      <c r="A16990" s="62">
        <v>80131601</v>
      </c>
      <c r="B16990" s="63" t="s">
        <v>9591</v>
      </c>
    </row>
    <row r="16991" spans="1:2" x14ac:dyDescent="0.25">
      <c r="A16991" s="62">
        <v>80131602</v>
      </c>
      <c r="B16991" s="63" t="s">
        <v>14642</v>
      </c>
    </row>
    <row r="16992" spans="1:2" x14ac:dyDescent="0.25">
      <c r="A16992" s="62">
        <v>80131603</v>
      </c>
      <c r="B16992" s="63" t="s">
        <v>3240</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4240</v>
      </c>
    </row>
    <row r="17012" spans="1:2" x14ac:dyDescent="0.25">
      <c r="A17012" s="62">
        <v>80141512</v>
      </c>
      <c r="B17012" s="63" t="s">
        <v>9993</v>
      </c>
    </row>
    <row r="17013" spans="1:2" x14ac:dyDescent="0.25">
      <c r="A17013" s="62">
        <v>80141513</v>
      </c>
      <c r="B17013" s="63" t="s">
        <v>5319</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4091</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2469</v>
      </c>
    </row>
    <row r="17028" spans="1:2" x14ac:dyDescent="0.25">
      <c r="A17028" s="62">
        <v>80141615</v>
      </c>
      <c r="B17028" s="63" t="s">
        <v>8845</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13467</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4851</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2408</v>
      </c>
    </row>
    <row r="17064" spans="1:2" x14ac:dyDescent="0.25">
      <c r="A17064" s="62">
        <v>80161601</v>
      </c>
      <c r="B17064" s="63" t="s">
        <v>7914</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4148</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9574</v>
      </c>
    </row>
    <row r="17075" spans="1:2" x14ac:dyDescent="0.25">
      <c r="A17075" s="62">
        <v>81101510</v>
      </c>
      <c r="B17075" s="63" t="s">
        <v>14992</v>
      </c>
    </row>
    <row r="17076" spans="1:2" x14ac:dyDescent="0.25">
      <c r="A17076" s="62">
        <v>81101511</v>
      </c>
      <c r="B17076" s="63" t="s">
        <v>3550</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11468</v>
      </c>
    </row>
    <row r="17090" spans="1:2" x14ac:dyDescent="0.25">
      <c r="A17090" s="62">
        <v>81102101</v>
      </c>
      <c r="B17090" s="63" t="s">
        <v>13117</v>
      </c>
    </row>
    <row r="17091" spans="1:2" x14ac:dyDescent="0.25">
      <c r="A17091" s="62">
        <v>81102201</v>
      </c>
      <c r="B17091" s="63" t="s">
        <v>11227</v>
      </c>
    </row>
    <row r="17092" spans="1:2" x14ac:dyDescent="0.25">
      <c r="A17092" s="62">
        <v>81102202</v>
      </c>
      <c r="B17092" s="63" t="s">
        <v>8662</v>
      </c>
    </row>
    <row r="17093" spans="1:2" x14ac:dyDescent="0.25">
      <c r="A17093" s="62">
        <v>81102203</v>
      </c>
      <c r="B17093" s="63" t="s">
        <v>5095</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5893</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2320</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9243</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4767</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4782</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14266</v>
      </c>
    </row>
    <row r="17151" spans="1:2" x14ac:dyDescent="0.25">
      <c r="A17151" s="62">
        <v>81112103</v>
      </c>
      <c r="B17151" s="63" t="s">
        <v>5228</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5745</v>
      </c>
    </row>
    <row r="17158" spans="1:2" x14ac:dyDescent="0.25">
      <c r="A17158" s="62">
        <v>81121501</v>
      </c>
      <c r="B17158" s="63" t="s">
        <v>14011</v>
      </c>
    </row>
    <row r="17159" spans="1:2" x14ac:dyDescent="0.25">
      <c r="A17159" s="62">
        <v>81121502</v>
      </c>
      <c r="B17159" s="63" t="s">
        <v>4747</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2953</v>
      </c>
    </row>
    <row r="17165" spans="1:2" x14ac:dyDescent="0.25">
      <c r="A17165" s="62">
        <v>81121604</v>
      </c>
      <c r="B17165" s="63" t="s">
        <v>4298</v>
      </c>
    </row>
    <row r="17166" spans="1:2" x14ac:dyDescent="0.25">
      <c r="A17166" s="62">
        <v>81121605</v>
      </c>
      <c r="B17166" s="63" t="s">
        <v>11960</v>
      </c>
    </row>
    <row r="17167" spans="1:2" x14ac:dyDescent="0.25">
      <c r="A17167" s="62">
        <v>81121606</v>
      </c>
      <c r="B17167" s="63" t="s">
        <v>8877</v>
      </c>
    </row>
    <row r="17168" spans="1:2" x14ac:dyDescent="0.25">
      <c r="A17168" s="62">
        <v>81121607</v>
      </c>
      <c r="B17168" s="63" t="s">
        <v>11111</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5935</v>
      </c>
    </row>
    <row r="17179" spans="1:2" x14ac:dyDescent="0.25">
      <c r="A17179" s="62">
        <v>81141506</v>
      </c>
      <c r="B17179" s="63" t="s">
        <v>3266</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16307</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5390</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4752</v>
      </c>
    </row>
    <row r="17202" spans="1:2" x14ac:dyDescent="0.25">
      <c r="A17202" s="62">
        <v>81151603</v>
      </c>
      <c r="B17202" s="63" t="s">
        <v>9908</v>
      </c>
    </row>
    <row r="17203" spans="1:2" x14ac:dyDescent="0.25">
      <c r="A17203" s="62">
        <v>81151604</v>
      </c>
      <c r="B17203" s="63" t="s">
        <v>3849</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2223</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2833</v>
      </c>
    </row>
    <row r="17223" spans="1:2" x14ac:dyDescent="0.25">
      <c r="A17223" s="62">
        <v>82101505</v>
      </c>
      <c r="B17223" s="63" t="s">
        <v>3996</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10944</v>
      </c>
    </row>
    <row r="17237" spans="1:2" x14ac:dyDescent="0.25">
      <c r="A17237" s="62">
        <v>82101904</v>
      </c>
      <c r="B17237" s="63" t="s">
        <v>4462</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4081</v>
      </c>
    </row>
    <row r="17244" spans="1:2" x14ac:dyDescent="0.25">
      <c r="A17244" s="62">
        <v>82111603</v>
      </c>
      <c r="B17244" s="63" t="s">
        <v>9960</v>
      </c>
    </row>
    <row r="17245" spans="1:2" x14ac:dyDescent="0.25">
      <c r="A17245" s="62">
        <v>82111604</v>
      </c>
      <c r="B17245" s="63" t="s">
        <v>13540</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4749</v>
      </c>
    </row>
    <row r="17260" spans="1:2" x14ac:dyDescent="0.25">
      <c r="A17260" s="62">
        <v>82121502</v>
      </c>
      <c r="B17260" s="63" t="s">
        <v>10161</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11152</v>
      </c>
    </row>
    <row r="17278" spans="1:2" x14ac:dyDescent="0.25">
      <c r="A17278" s="62">
        <v>82121901</v>
      </c>
      <c r="B17278" s="63" t="s">
        <v>15780</v>
      </c>
    </row>
    <row r="17279" spans="1:2" x14ac:dyDescent="0.25">
      <c r="A17279" s="62">
        <v>82121902</v>
      </c>
      <c r="B17279" s="63" t="s">
        <v>4802</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13614</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13805</v>
      </c>
    </row>
    <row r="17293" spans="1:2" x14ac:dyDescent="0.25">
      <c r="A17293" s="62">
        <v>82131604</v>
      </c>
      <c r="B17293" s="63" t="s">
        <v>2658</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3166</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4234</v>
      </c>
    </row>
    <row r="17301" spans="1:2" x14ac:dyDescent="0.25">
      <c r="A17301" s="62">
        <v>82141601</v>
      </c>
      <c r="B17301" s="63" t="s">
        <v>10427</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2464</v>
      </c>
    </row>
    <row r="17306" spans="1:2" x14ac:dyDescent="0.25">
      <c r="A17306" s="62">
        <v>82151504</v>
      </c>
      <c r="B17306" s="63" t="s">
        <v>9252</v>
      </c>
    </row>
    <row r="17307" spans="1:2" x14ac:dyDescent="0.25">
      <c r="A17307" s="62">
        <v>82151505</v>
      </c>
      <c r="B17307" s="63" t="s">
        <v>14457</v>
      </c>
    </row>
    <row r="17308" spans="1:2" x14ac:dyDescent="0.25">
      <c r="A17308" s="62">
        <v>82151506</v>
      </c>
      <c r="B17308" s="63" t="s">
        <v>2454</v>
      </c>
    </row>
    <row r="17309" spans="1:2" x14ac:dyDescent="0.25">
      <c r="A17309" s="62">
        <v>82151507</v>
      </c>
      <c r="B17309" s="63" t="s">
        <v>18492</v>
      </c>
    </row>
    <row r="17310" spans="1:2" x14ac:dyDescent="0.25">
      <c r="A17310" s="62">
        <v>82151508</v>
      </c>
      <c r="B17310" s="63" t="s">
        <v>4640</v>
      </c>
    </row>
    <row r="17311" spans="1:2" x14ac:dyDescent="0.25">
      <c r="A17311" s="62">
        <v>82151601</v>
      </c>
      <c r="B17311" s="63" t="s">
        <v>11539</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11316</v>
      </c>
    </row>
    <row r="17317" spans="1:2" x14ac:dyDescent="0.25">
      <c r="A17317" s="62">
        <v>82151703</v>
      </c>
      <c r="B17317" s="63" t="s">
        <v>16033</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8816</v>
      </c>
    </row>
    <row r="17333" spans="1:2" x14ac:dyDescent="0.25">
      <c r="A17333" s="62">
        <v>83101603</v>
      </c>
      <c r="B17333" s="63" t="s">
        <v>2468</v>
      </c>
    </row>
    <row r="17334" spans="1:2" x14ac:dyDescent="0.25">
      <c r="A17334" s="62">
        <v>83101604</v>
      </c>
      <c r="B17334" s="63" t="s">
        <v>4235</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13991</v>
      </c>
    </row>
    <row r="17340" spans="1:2" x14ac:dyDescent="0.25">
      <c r="A17340" s="62">
        <v>83101805</v>
      </c>
      <c r="B17340" s="63" t="s">
        <v>9622</v>
      </c>
    </row>
    <row r="17341" spans="1:2" x14ac:dyDescent="0.25">
      <c r="A17341" s="62">
        <v>83101806</v>
      </c>
      <c r="B17341" s="63" t="s">
        <v>6095</v>
      </c>
    </row>
    <row r="17342" spans="1:2" x14ac:dyDescent="0.25">
      <c r="A17342" s="62">
        <v>83101807</v>
      </c>
      <c r="B17342" s="63" t="s">
        <v>2962</v>
      </c>
    </row>
    <row r="17343" spans="1:2" x14ac:dyDescent="0.25">
      <c r="A17343" s="62">
        <v>83101808</v>
      </c>
      <c r="B17343" s="63" t="s">
        <v>17069</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4227</v>
      </c>
    </row>
    <row r="17349" spans="1:2" x14ac:dyDescent="0.25">
      <c r="A17349" s="62">
        <v>83111502</v>
      </c>
      <c r="B17349" s="63" t="s">
        <v>14758</v>
      </c>
    </row>
    <row r="17350" spans="1:2" x14ac:dyDescent="0.25">
      <c r="A17350" s="62">
        <v>83111503</v>
      </c>
      <c r="B17350" s="63" t="s">
        <v>4361</v>
      </c>
    </row>
    <row r="17351" spans="1:2" x14ac:dyDescent="0.25">
      <c r="A17351" s="62">
        <v>83111504</v>
      </c>
      <c r="B17351" s="63" t="s">
        <v>2874</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8104</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4840</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5217</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5037</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4035</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2602</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2587</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12096</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4868</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14180</v>
      </c>
    </row>
    <row r="17446" spans="1:2" x14ac:dyDescent="0.25">
      <c r="A17446" s="62">
        <v>84121602</v>
      </c>
      <c r="B17446" s="63" t="s">
        <v>7951</v>
      </c>
    </row>
    <row r="17447" spans="1:2" x14ac:dyDescent="0.25">
      <c r="A17447" s="62">
        <v>84121603</v>
      </c>
      <c r="B17447" s="63" t="s">
        <v>16823</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11302</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3646</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8873</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10979</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16275</v>
      </c>
    </row>
    <row r="17482" spans="1:2" x14ac:dyDescent="0.25">
      <c r="A17482" s="62">
        <v>84131516</v>
      </c>
      <c r="B17482" s="63" t="s">
        <v>4016</v>
      </c>
    </row>
    <row r="17483" spans="1:2" x14ac:dyDescent="0.25">
      <c r="A17483" s="62">
        <v>84131517</v>
      </c>
      <c r="B17483" s="63" t="s">
        <v>14920</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13662</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2221</v>
      </c>
    </row>
    <row r="17493" spans="1:2" x14ac:dyDescent="0.25">
      <c r="A17493" s="62">
        <v>84131610</v>
      </c>
      <c r="B17493" s="63" t="s">
        <v>13382</v>
      </c>
    </row>
    <row r="17494" spans="1:2" x14ac:dyDescent="0.25">
      <c r="A17494" s="62">
        <v>84131701</v>
      </c>
      <c r="B17494" s="63" t="s">
        <v>4757</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4367</v>
      </c>
    </row>
    <row r="17503" spans="1:2" x14ac:dyDescent="0.25">
      <c r="A17503" s="62">
        <v>84141701</v>
      </c>
      <c r="B17503" s="63" t="s">
        <v>15211</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8882</v>
      </c>
    </row>
    <row r="17517" spans="1:2" x14ac:dyDescent="0.25">
      <c r="A17517" s="62">
        <v>85101604</v>
      </c>
      <c r="B17517" s="63" t="s">
        <v>4894</v>
      </c>
    </row>
    <row r="17518" spans="1:2" x14ac:dyDescent="0.25">
      <c r="A17518" s="62">
        <v>85101605</v>
      </c>
      <c r="B17518" s="63" t="s">
        <v>2410</v>
      </c>
    </row>
    <row r="17519" spans="1:2" x14ac:dyDescent="0.25">
      <c r="A17519" s="62">
        <v>85101701</v>
      </c>
      <c r="B17519" s="63" t="s">
        <v>8886</v>
      </c>
    </row>
    <row r="17520" spans="1:2" x14ac:dyDescent="0.25">
      <c r="A17520" s="62">
        <v>85101702</v>
      </c>
      <c r="B17520" s="63" t="s">
        <v>15050</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2892</v>
      </c>
    </row>
    <row r="17527" spans="1:2" x14ac:dyDescent="0.25">
      <c r="A17527" s="62">
        <v>85111502</v>
      </c>
      <c r="B17527" s="63" t="s">
        <v>11500</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9289</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10626</v>
      </c>
    </row>
    <row r="17537" spans="1:2" x14ac:dyDescent="0.25">
      <c r="A17537" s="62">
        <v>85111512</v>
      </c>
      <c r="B17537" s="63" t="s">
        <v>14470</v>
      </c>
    </row>
    <row r="17538" spans="1:2" x14ac:dyDescent="0.25">
      <c r="A17538" s="62">
        <v>85111513</v>
      </c>
      <c r="B17538" s="63" t="s">
        <v>5254</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9477</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6054</v>
      </c>
    </row>
    <row r="17556" spans="1:2" x14ac:dyDescent="0.25">
      <c r="A17556" s="62">
        <v>85111617</v>
      </c>
      <c r="B17556" s="63" t="s">
        <v>9219</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15041</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18665</v>
      </c>
    </row>
    <row r="17567" spans="1:2" x14ac:dyDescent="0.25">
      <c r="A17567" s="62">
        <v>85121603</v>
      </c>
      <c r="B17567" s="63" t="s">
        <v>4907</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14285</v>
      </c>
    </row>
    <row r="17600" spans="1:2" x14ac:dyDescent="0.25">
      <c r="A17600" s="62">
        <v>85122004</v>
      </c>
      <c r="B17600" s="63" t="s">
        <v>8171</v>
      </c>
    </row>
    <row r="17601" spans="1:2" x14ac:dyDescent="0.25">
      <c r="A17601" s="62">
        <v>85122005</v>
      </c>
      <c r="B17601" s="63" t="s">
        <v>4431</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5214</v>
      </c>
    </row>
    <row r="17605" spans="1:2" x14ac:dyDescent="0.25">
      <c r="A17605" s="62">
        <v>85122104</v>
      </c>
      <c r="B17605" s="63" t="s">
        <v>15074</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9672</v>
      </c>
    </row>
    <row r="17611" spans="1:2" x14ac:dyDescent="0.25">
      <c r="A17611" s="62">
        <v>85122201</v>
      </c>
      <c r="B17611" s="63" t="s">
        <v>12281</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10644</v>
      </c>
    </row>
    <row r="17616" spans="1:2" x14ac:dyDescent="0.25">
      <c r="A17616" s="62">
        <v>85131505</v>
      </c>
      <c r="B17616" s="63" t="s">
        <v>4071</v>
      </c>
    </row>
    <row r="17617" spans="1:2" x14ac:dyDescent="0.25">
      <c r="A17617" s="62">
        <v>85131601</v>
      </c>
      <c r="B17617" s="63" t="s">
        <v>11838</v>
      </c>
    </row>
    <row r="17618" spans="1:2" x14ac:dyDescent="0.25">
      <c r="A17618" s="62">
        <v>85131602</v>
      </c>
      <c r="B17618" s="63" t="s">
        <v>9149</v>
      </c>
    </row>
    <row r="17619" spans="1:2" x14ac:dyDescent="0.25">
      <c r="A17619" s="62">
        <v>85131603</v>
      </c>
      <c r="B17619" s="63" t="s">
        <v>5767</v>
      </c>
    </row>
    <row r="17620" spans="1:2" x14ac:dyDescent="0.25">
      <c r="A17620" s="62">
        <v>85131604</v>
      </c>
      <c r="B17620" s="63" t="s">
        <v>11569</v>
      </c>
    </row>
    <row r="17621" spans="1:2" x14ac:dyDescent="0.25">
      <c r="A17621" s="62">
        <v>85131701</v>
      </c>
      <c r="B17621" s="63" t="s">
        <v>5174</v>
      </c>
    </row>
    <row r="17622" spans="1:2" x14ac:dyDescent="0.25">
      <c r="A17622" s="62">
        <v>85131702</v>
      </c>
      <c r="B17622" s="63" t="s">
        <v>3848</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3948</v>
      </c>
    </row>
    <row r="17634" spans="1:2" x14ac:dyDescent="0.25">
      <c r="A17634" s="62">
        <v>85141501</v>
      </c>
      <c r="B17634" s="63" t="s">
        <v>12053</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2245</v>
      </c>
    </row>
    <row r="17641" spans="1:2" x14ac:dyDescent="0.25">
      <c r="A17641" s="62">
        <v>85141701</v>
      </c>
      <c r="B17641" s="63" t="s">
        <v>10146</v>
      </c>
    </row>
    <row r="17642" spans="1:2" x14ac:dyDescent="0.25">
      <c r="A17642" s="62">
        <v>85141702</v>
      </c>
      <c r="B17642" s="63" t="s">
        <v>4567</v>
      </c>
    </row>
    <row r="17643" spans="1:2" x14ac:dyDescent="0.25">
      <c r="A17643" s="62">
        <v>85151501</v>
      </c>
      <c r="B17643" s="63" t="s">
        <v>4869</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9793</v>
      </c>
    </row>
    <row r="17648" spans="1:2" x14ac:dyDescent="0.25">
      <c r="A17648" s="62">
        <v>85151506</v>
      </c>
      <c r="B17648" s="63" t="s">
        <v>15372</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4338</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2504</v>
      </c>
    </row>
    <row r="17668" spans="1:2" x14ac:dyDescent="0.25">
      <c r="A17668" s="62">
        <v>86101505</v>
      </c>
      <c r="B17668" s="63" t="s">
        <v>2367</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13919</v>
      </c>
    </row>
    <row r="17672" spans="1:2" x14ac:dyDescent="0.25">
      <c r="A17672" s="62">
        <v>86101509</v>
      </c>
      <c r="B17672" s="63" t="s">
        <v>9327</v>
      </c>
    </row>
    <row r="17673" spans="1:2" x14ac:dyDescent="0.25">
      <c r="A17673" s="62">
        <v>86101601</v>
      </c>
      <c r="B17673" s="63" t="s">
        <v>4705</v>
      </c>
    </row>
    <row r="17674" spans="1:2" x14ac:dyDescent="0.25">
      <c r="A17674" s="62">
        <v>86101602</v>
      </c>
      <c r="B17674" s="63" t="s">
        <v>9202</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6098</v>
      </c>
    </row>
    <row r="17683" spans="1:2" x14ac:dyDescent="0.25">
      <c r="A17683" s="62">
        <v>86101701</v>
      </c>
      <c r="B17683" s="63" t="s">
        <v>2550</v>
      </c>
    </row>
    <row r="17684" spans="1:2" x14ac:dyDescent="0.25">
      <c r="A17684" s="62">
        <v>86101702</v>
      </c>
      <c r="B17684" s="63" t="s">
        <v>2395</v>
      </c>
    </row>
    <row r="17685" spans="1:2" x14ac:dyDescent="0.25">
      <c r="A17685" s="62">
        <v>86101703</v>
      </c>
      <c r="B17685" s="63" t="s">
        <v>10343</v>
      </c>
    </row>
    <row r="17686" spans="1:2" x14ac:dyDescent="0.25">
      <c r="A17686" s="62">
        <v>86101704</v>
      </c>
      <c r="B17686" s="63" t="s">
        <v>13183</v>
      </c>
    </row>
    <row r="17687" spans="1:2" x14ac:dyDescent="0.25">
      <c r="A17687" s="62">
        <v>86101705</v>
      </c>
      <c r="B17687" s="63" t="s">
        <v>10992</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2356</v>
      </c>
    </row>
    <row r="17703" spans="1:2" x14ac:dyDescent="0.25">
      <c r="A17703" s="62">
        <v>86101805</v>
      </c>
      <c r="B17703" s="63" t="s">
        <v>2434</v>
      </c>
    </row>
    <row r="17704" spans="1:2" x14ac:dyDescent="0.25">
      <c r="A17704" s="62">
        <v>86101806</v>
      </c>
      <c r="B17704" s="63" t="s">
        <v>3279</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4624</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4709</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8145</v>
      </c>
    </row>
    <row r="17714" spans="1:2" x14ac:dyDescent="0.25">
      <c r="A17714" s="62">
        <v>86111602</v>
      </c>
      <c r="B17714" s="63" t="s">
        <v>14326</v>
      </c>
    </row>
    <row r="17715" spans="1:2" x14ac:dyDescent="0.25">
      <c r="A17715" s="62">
        <v>86111603</v>
      </c>
      <c r="B17715" s="63" t="s">
        <v>9861</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2636</v>
      </c>
    </row>
    <row r="17726" spans="1:2" x14ac:dyDescent="0.25">
      <c r="A17726" s="62">
        <v>86121602</v>
      </c>
      <c r="B17726" s="63" t="s">
        <v>10028</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9311</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2590</v>
      </c>
    </row>
    <row r="17733" spans="1:2" x14ac:dyDescent="0.25">
      <c r="A17733" s="62">
        <v>86131502</v>
      </c>
      <c r="B17733" s="63" t="s">
        <v>4100</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5239</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6195</v>
      </c>
    </row>
    <row r="17745" spans="1:2" x14ac:dyDescent="0.25">
      <c r="A17745" s="62">
        <v>86131804</v>
      </c>
      <c r="B17745" s="63" t="s">
        <v>11179</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10360</v>
      </c>
    </row>
    <row r="17751" spans="1:2" x14ac:dyDescent="0.25">
      <c r="A17751" s="62">
        <v>86141502</v>
      </c>
      <c r="B17751" s="63" t="s">
        <v>13086</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4561</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3309</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10387</v>
      </c>
    </row>
    <row r="17773" spans="1:2" x14ac:dyDescent="0.25">
      <c r="A17773" s="62">
        <v>90111502</v>
      </c>
      <c r="B17773" s="63" t="s">
        <v>4951</v>
      </c>
    </row>
    <row r="17774" spans="1:2" x14ac:dyDescent="0.25">
      <c r="A17774" s="62">
        <v>90111503</v>
      </c>
      <c r="B17774" s="63" t="s">
        <v>4766</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9575</v>
      </c>
    </row>
    <row r="17782" spans="1:2" x14ac:dyDescent="0.25">
      <c r="A17782" s="62">
        <v>90111703</v>
      </c>
      <c r="B17782" s="63" t="s">
        <v>14994</v>
      </c>
    </row>
    <row r="17783" spans="1:2" x14ac:dyDescent="0.25">
      <c r="A17783" s="62">
        <v>90111801</v>
      </c>
      <c r="B17783" s="63" t="s">
        <v>10742</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4133</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2774</v>
      </c>
    </row>
    <row r="17795" spans="1:2" x14ac:dyDescent="0.25">
      <c r="A17795" s="62">
        <v>90131503</v>
      </c>
      <c r="B17795" s="63" t="s">
        <v>12297</v>
      </c>
    </row>
    <row r="17796" spans="1:2" x14ac:dyDescent="0.25">
      <c r="A17796" s="62">
        <v>90131504</v>
      </c>
      <c r="B17796" s="63" t="s">
        <v>2441</v>
      </c>
    </row>
    <row r="17797" spans="1:2" x14ac:dyDescent="0.25">
      <c r="A17797" s="62">
        <v>90131601</v>
      </c>
      <c r="B17797" s="63" t="s">
        <v>6261</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4569</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8879</v>
      </c>
    </row>
    <row r="17814" spans="1:2" x14ac:dyDescent="0.25">
      <c r="A17814" s="62">
        <v>90151701</v>
      </c>
      <c r="B17814" s="63" t="s">
        <v>4682</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2291</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11309</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9372</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11339</v>
      </c>
    </row>
    <row r="17834" spans="1:2" x14ac:dyDescent="0.25">
      <c r="A17834" s="62">
        <v>91101604</v>
      </c>
      <c r="B17834" s="63" t="s">
        <v>8905</v>
      </c>
    </row>
    <row r="17835" spans="1:2" x14ac:dyDescent="0.25">
      <c r="A17835" s="62">
        <v>91101605</v>
      </c>
      <c r="B17835" s="63" t="s">
        <v>18065</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4076</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14074</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10660</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4813</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13377</v>
      </c>
    </row>
    <row r="17905" spans="1:2" x14ac:dyDescent="0.25">
      <c r="A17905" s="62">
        <v>92111802</v>
      </c>
      <c r="B17905" s="63" t="s">
        <v>4069</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2492</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11318</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2396</v>
      </c>
    </row>
    <row r="17945" spans="1:2" x14ac:dyDescent="0.25">
      <c r="A17945" s="62">
        <v>92121601</v>
      </c>
      <c r="B17945" s="63" t="s">
        <v>11756</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13372</v>
      </c>
    </row>
    <row r="17963" spans="1:2" x14ac:dyDescent="0.25">
      <c r="A17963" s="62">
        <v>93101605</v>
      </c>
      <c r="B17963" s="63" t="s">
        <v>7807</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8851</v>
      </c>
    </row>
    <row r="17967" spans="1:2" x14ac:dyDescent="0.25">
      <c r="A17967" s="62">
        <v>93101701</v>
      </c>
      <c r="B17967" s="63" t="s">
        <v>17205</v>
      </c>
    </row>
    <row r="17968" spans="1:2" x14ac:dyDescent="0.25">
      <c r="A17968" s="62">
        <v>93101702</v>
      </c>
      <c r="B17968" s="63" t="s">
        <v>9968</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4590</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2517</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3512</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13923</v>
      </c>
    </row>
    <row r="18001" spans="1:2" x14ac:dyDescent="0.25">
      <c r="A18001" s="62">
        <v>93121604</v>
      </c>
      <c r="B18001" s="63" t="s">
        <v>8940</v>
      </c>
    </row>
    <row r="18002" spans="1:2" x14ac:dyDescent="0.25">
      <c r="A18002" s="62">
        <v>93121605</v>
      </c>
      <c r="B18002" s="63" t="s">
        <v>2708</v>
      </c>
    </row>
    <row r="18003" spans="1:2" x14ac:dyDescent="0.25">
      <c r="A18003" s="62">
        <v>93121606</v>
      </c>
      <c r="B18003" s="63" t="s">
        <v>15440</v>
      </c>
    </row>
    <row r="18004" spans="1:2" x14ac:dyDescent="0.25">
      <c r="A18004" s="62">
        <v>93121607</v>
      </c>
      <c r="B18004" s="63" t="s">
        <v>9531</v>
      </c>
    </row>
    <row r="18005" spans="1:2" x14ac:dyDescent="0.25">
      <c r="A18005" s="62">
        <v>93121608</v>
      </c>
      <c r="B18005" s="63" t="s">
        <v>15631</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9548</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8185</v>
      </c>
    </row>
    <row r="18017" spans="1:2" x14ac:dyDescent="0.25">
      <c r="A18017" s="62">
        <v>93121705</v>
      </c>
      <c r="B18017" s="63" t="s">
        <v>3868</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4348</v>
      </c>
    </row>
    <row r="18022" spans="1:2" x14ac:dyDescent="0.25">
      <c r="A18022" s="62">
        <v>93121710</v>
      </c>
      <c r="B18022" s="63" t="s">
        <v>14660</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17070</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4048</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2848</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9760</v>
      </c>
    </row>
    <row r="18068" spans="1:2" x14ac:dyDescent="0.25">
      <c r="A18068" s="62">
        <v>93141603</v>
      </c>
      <c r="B18068" s="63" t="s">
        <v>13427</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10204</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3361</v>
      </c>
    </row>
    <row r="18096" spans="1:2" x14ac:dyDescent="0.25">
      <c r="A18096" s="62">
        <v>93141804</v>
      </c>
      <c r="B18096" s="63" t="s">
        <v>8914</v>
      </c>
    </row>
    <row r="18097" spans="1:2" x14ac:dyDescent="0.25">
      <c r="A18097" s="62">
        <v>93141805</v>
      </c>
      <c r="B18097" s="63" t="s">
        <v>4325</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4318</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3983</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4212</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3473</v>
      </c>
    </row>
    <row r="18124" spans="1:2" x14ac:dyDescent="0.25">
      <c r="A18124" s="62">
        <v>93142009</v>
      </c>
      <c r="B18124" s="63" t="s">
        <v>17034</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9356</v>
      </c>
    </row>
    <row r="18133" spans="1:2" x14ac:dyDescent="0.25">
      <c r="A18133" s="62">
        <v>93151505</v>
      </c>
      <c r="B18133" s="63" t="s">
        <v>5732</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2650</v>
      </c>
    </row>
    <row r="18139" spans="1:2" x14ac:dyDescent="0.25">
      <c r="A18139" s="62">
        <v>93151511</v>
      </c>
      <c r="B18139" s="63" t="s">
        <v>12015</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11315</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7902</v>
      </c>
    </row>
    <row r="18158" spans="1:2" x14ac:dyDescent="0.25">
      <c r="A18158" s="62">
        <v>93161502</v>
      </c>
      <c r="B18158" s="63" t="s">
        <v>4882</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7405</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2647</v>
      </c>
    </row>
    <row r="18176" spans="1:2" x14ac:dyDescent="0.25">
      <c r="A18176" s="62">
        <v>93161805</v>
      </c>
      <c r="B18176" s="63" t="s">
        <v>4199</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16249</v>
      </c>
    </row>
    <row r="18180" spans="1:2" x14ac:dyDescent="0.25">
      <c r="A18180" s="62">
        <v>93171501</v>
      </c>
      <c r="B18180" s="63" t="s">
        <v>6961</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5182</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14050</v>
      </c>
    </row>
    <row r="18196" spans="1:2" x14ac:dyDescent="0.25">
      <c r="A18196" s="62">
        <v>94101503</v>
      </c>
      <c r="B18196" s="63" t="s">
        <v>2748</v>
      </c>
    </row>
    <row r="18197" spans="1:2" x14ac:dyDescent="0.25">
      <c r="A18197" s="62">
        <v>94101504</v>
      </c>
      <c r="B18197" s="63" t="s">
        <v>4566</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11120</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17918</v>
      </c>
    </row>
    <row r="18210" spans="1:2" x14ac:dyDescent="0.25">
      <c r="A18210" s="62">
        <v>94101702</v>
      </c>
      <c r="B18210" s="63" t="s">
        <v>10758</v>
      </c>
    </row>
    <row r="18211" spans="1:2" x14ac:dyDescent="0.25">
      <c r="A18211" s="62">
        <v>94101703</v>
      </c>
      <c r="B18211" s="63" t="s">
        <v>5648</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10243</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13522</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2539</v>
      </c>
    </row>
    <row r="18230" spans="1:2" x14ac:dyDescent="0.25">
      <c r="A18230" s="62">
        <v>94111803</v>
      </c>
      <c r="B18230" s="63" t="s">
        <v>13470</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4897</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16728</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4439</v>
      </c>
    </row>
    <row r="18249" spans="1:2" x14ac:dyDescent="0.25">
      <c r="A18249" s="62">
        <v>94121510</v>
      </c>
      <c r="B18249" s="63" t="s">
        <v>16210</v>
      </c>
    </row>
    <row r="18250" spans="1:2" x14ac:dyDescent="0.25">
      <c r="A18250" s="62">
        <v>94121511</v>
      </c>
      <c r="B18250" s="63" t="s">
        <v>8385</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16443</v>
      </c>
    </row>
    <row r="18265" spans="1:2" x14ac:dyDescent="0.25">
      <c r="A18265" s="62">
        <v>94121801</v>
      </c>
      <c r="B18265" s="63" t="s">
        <v>8369</v>
      </c>
    </row>
    <row r="18266" spans="1:2" x14ac:dyDescent="0.25">
      <c r="A18266" s="62">
        <v>94121802</v>
      </c>
      <c r="B18266" s="63" t="s">
        <v>13486</v>
      </c>
    </row>
    <row r="18267" spans="1:2" x14ac:dyDescent="0.25">
      <c r="A18267" s="62">
        <v>94121803</v>
      </c>
      <c r="B18267" s="63" t="s">
        <v>7654</v>
      </c>
    </row>
    <row r="18268" spans="1:2" x14ac:dyDescent="0.25">
      <c r="A18268" s="62">
        <v>94121804</v>
      </c>
      <c r="B18268" s="63" t="s">
        <v>11403</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2538</v>
      </c>
    </row>
    <row r="18275" spans="1:2" x14ac:dyDescent="0.25">
      <c r="A18275" s="62">
        <v>94131602</v>
      </c>
      <c r="B18275" s="63" t="s">
        <v>14620</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10962</v>
      </c>
      <c r="F1" s="64" t="s">
        <v>11095</v>
      </c>
    </row>
    <row r="2" spans="1:10" ht="11.25" customHeight="1" x14ac:dyDescent="0.2">
      <c r="A2" s="66"/>
      <c r="B2" s="66"/>
      <c r="C2" s="66"/>
      <c r="D2" s="66"/>
      <c r="E2" s="66"/>
      <c r="F2" s="66"/>
    </row>
    <row r="3" spans="1:10" ht="11.25" customHeight="1" x14ac:dyDescent="0.2">
      <c r="A3" s="93" t="s">
        <v>14828</v>
      </c>
      <c r="B3" s="67" t="s">
        <v>8529</v>
      </c>
      <c r="C3" s="76"/>
      <c r="D3" s="93" t="s">
        <v>9386</v>
      </c>
      <c r="E3" s="67" t="s">
        <v>13094</v>
      </c>
      <c r="F3" s="66"/>
    </row>
    <row r="4" spans="1:10" ht="11.25" customHeight="1" x14ac:dyDescent="0.2">
      <c r="A4" s="94"/>
      <c r="B4" s="67" t="s">
        <v>1786</v>
      </c>
      <c r="C4" s="65" t="str">
        <f>IF(C3="","",IF(AND(MONTH(C3)&gt;=1,MONTH(C3)&lt;=3),1,IF(AND(MONTH(C3)&gt;=4,MONTH(C3)&lt;=6),2,IF(AND(MONTH(C3)&gt;=7,MONTH(C3)&lt;=9),3,4))))</f>
        <v/>
      </c>
      <c r="D4" s="94"/>
      <c r="E4" s="67" t="s">
        <v>2418</v>
      </c>
      <c r="F4" s="66"/>
    </row>
    <row r="5" spans="1:10" ht="11.25" customHeight="1" x14ac:dyDescent="0.2">
      <c r="A5" s="94"/>
      <c r="B5" s="67" t="s">
        <v>12943</v>
      </c>
      <c r="C5" s="76"/>
      <c r="D5" s="94"/>
      <c r="E5" s="67" t="s">
        <v>3074</v>
      </c>
      <c r="F5" s="66"/>
    </row>
    <row r="6" spans="1:10" ht="11.25" customHeight="1" x14ac:dyDescent="0.2">
      <c r="A6" s="94"/>
      <c r="B6" s="67" t="s">
        <v>1786</v>
      </c>
      <c r="C6" s="65" t="str">
        <f>IF(C5="","",IF(AND(MONTH(C5)&gt;=1,MONTH(C5)&lt;=3),1,IF(AND(MONTH(C5)&gt;=4,MONTH(C5)&lt;=6),2,IF(AND(MONTH(C5)&gt;=7,MONTH(C5)&lt;=9),3,4))))</f>
        <v/>
      </c>
      <c r="D6" s="94"/>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RAI INM</cp:lastModifiedBy>
  <cp:lastPrinted>2022-01-19T13:33:18Z</cp:lastPrinted>
  <dcterms:created xsi:type="dcterms:W3CDTF">2014-09-22T13:14:27Z</dcterms:created>
  <dcterms:modified xsi:type="dcterms:W3CDTF">2022-05-23T19:34:49Z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