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ai\Desktop\AÑO 2022\AGOSTO 2022\"/>
    </mc:Choice>
  </mc:AlternateContent>
  <xr:revisionPtr revIDLastSave="0" documentId="8_{5EA70E86-1A94-4B6B-A129-AE3ED0964A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2" l="1"/>
  <c r="K26" i="2" s="1"/>
  <c r="K25" i="2"/>
  <c r="K24" i="2"/>
  <c r="K16" i="2"/>
  <c r="K23" i="2"/>
  <c r="K17" i="2"/>
  <c r="K15" i="2"/>
  <c r="K11" i="2"/>
  <c r="J35" i="2"/>
  <c r="J25" i="2"/>
  <c r="J24" i="2"/>
  <c r="J23" i="2"/>
  <c r="J21" i="2"/>
  <c r="J18" i="2"/>
  <c r="J16" i="2" s="1"/>
  <c r="J17" i="2"/>
  <c r="J15" i="2"/>
  <c r="J11" i="2"/>
  <c r="I53" i="2"/>
  <c r="P53" i="2" s="1"/>
  <c r="I25" i="2"/>
  <c r="I24" i="2"/>
  <c r="I23" i="2"/>
  <c r="I16" i="2" s="1"/>
  <c r="I21" i="2"/>
  <c r="I17" i="2"/>
  <c r="I15" i="2"/>
  <c r="I11" i="2"/>
  <c r="H35" i="2"/>
  <c r="H24" i="2"/>
  <c r="H16" i="2" s="1"/>
  <c r="H21" i="2"/>
  <c r="H18" i="2"/>
  <c r="H17" i="2"/>
  <c r="H15" i="2"/>
  <c r="H10" i="2" s="1"/>
  <c r="H11" i="2"/>
  <c r="G35" i="2"/>
  <c r="G29" i="2"/>
  <c r="G26" i="2" s="1"/>
  <c r="G24" i="2"/>
  <c r="G23" i="2"/>
  <c r="G21" i="2"/>
  <c r="P21" i="2" s="1"/>
  <c r="G18" i="2"/>
  <c r="G17" i="2"/>
  <c r="G15" i="2"/>
  <c r="G12" i="2"/>
  <c r="G11" i="2"/>
  <c r="F35" i="2"/>
  <c r="F33" i="2"/>
  <c r="F26" i="2"/>
  <c r="F25" i="2"/>
  <c r="F24" i="2"/>
  <c r="F17" i="2"/>
  <c r="F15" i="2"/>
  <c r="F12" i="2"/>
  <c r="F11" i="2"/>
  <c r="E16" i="2"/>
  <c r="E10" i="2"/>
  <c r="E35" i="2"/>
  <c r="E29" i="2"/>
  <c r="E25" i="2"/>
  <c r="E24" i="2"/>
  <c r="E23" i="2"/>
  <c r="E22" i="2"/>
  <c r="P22" i="2" s="1"/>
  <c r="E17" i="2"/>
  <c r="E15" i="2"/>
  <c r="P15" i="2" s="1"/>
  <c r="E11" i="2"/>
  <c r="D17" i="2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P12" i="2"/>
  <c r="N36" i="2"/>
  <c r="P25" i="2"/>
  <c r="N10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3" i="2"/>
  <c r="P32" i="2"/>
  <c r="P31" i="2"/>
  <c r="P30" i="2"/>
  <c r="P28" i="2"/>
  <c r="P27" i="2"/>
  <c r="P23" i="2"/>
  <c r="P20" i="2"/>
  <c r="P19" i="2"/>
  <c r="P14" i="2"/>
  <c r="P1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L26" i="2"/>
  <c r="J26" i="2"/>
  <c r="I26" i="2"/>
  <c r="H26" i="2"/>
  <c r="L16" i="2"/>
  <c r="L10" i="2"/>
  <c r="K10" i="2"/>
  <c r="J10" i="2"/>
  <c r="I10" i="2"/>
  <c r="G10" i="2"/>
  <c r="F10" i="2"/>
  <c r="C10" i="2"/>
  <c r="G16" i="2" l="1"/>
  <c r="G74" i="2" s="1"/>
  <c r="G87" i="2" s="1"/>
  <c r="P18" i="2"/>
  <c r="P35" i="2"/>
  <c r="F16" i="2"/>
  <c r="P24" i="2"/>
  <c r="P11" i="2"/>
  <c r="E26" i="2"/>
  <c r="C85" i="2"/>
  <c r="K85" i="2"/>
  <c r="B10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O26" i="2"/>
  <c r="O16" i="2"/>
  <c r="O10" i="2"/>
  <c r="P36" i="2"/>
  <c r="N16" i="2"/>
  <c r="N74" i="2" s="1"/>
  <c r="N87" i="2" s="1"/>
  <c r="P17" i="2"/>
  <c r="P52" i="2"/>
  <c r="M16" i="2"/>
  <c r="M10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P16" i="2" l="1"/>
  <c r="P26" i="2"/>
  <c r="K87" i="2"/>
  <c r="C87" i="2"/>
  <c r="M74" i="2"/>
  <c r="B74" i="2"/>
  <c r="B87" i="2" s="1"/>
  <c r="O74" i="2"/>
  <c r="O87" i="2" s="1"/>
  <c r="P10" i="2"/>
  <c r="M87" i="2"/>
  <c r="J87" i="2"/>
  <c r="D87" i="2"/>
  <c r="P74" i="2" l="1"/>
  <c r="P87" i="2" s="1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<sst xmlns="http://schemas.openxmlformats.org/spreadsheetml/2006/main" count="113" uniqueCount="113">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</sst>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zoomScale="70" zoomScaleNormal="70" zoomScaleSheetLayoutView="70" workbookViewId="0">
      <selection activeCell="E19" sqref="E19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16.7109375" customWidth="1"/>
    <col min="4" max="4" width="19" customWidth="1"/>
    <col min="5" max="5" width="18.7109375" bestFit="1" customWidth="1"/>
    <col min="6" max="6" width="18.42578125" customWidth="1"/>
    <col min="7" max="7" width="19.7109375" bestFit="1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34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98</v>
      </c>
      <c r="B7" s="40" t="s">
        <v>106</v>
      </c>
      <c r="C7" s="40" t="s">
        <v>36</v>
      </c>
      <c r="D7" s="42" t="s">
        <v>107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s="18" customFormat="1" x14ac:dyDescent="0.25">
      <c r="A8" s="39"/>
      <c r="B8" s="41"/>
      <c r="C8" s="41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6520260.4399999995</v>
      </c>
      <c r="G10" s="9">
        <f t="shared" si="0"/>
        <v>8061443.9100000001</v>
      </c>
      <c r="H10" s="9">
        <f t="shared" si="0"/>
        <v>4531292.78</v>
      </c>
      <c r="I10" s="9">
        <f t="shared" si="0"/>
        <v>4786256.9700000007</v>
      </c>
      <c r="J10" s="9">
        <f t="shared" si="0"/>
        <v>4614789.9400000004</v>
      </c>
      <c r="K10" s="9">
        <f t="shared" si="0"/>
        <v>4540234.38</v>
      </c>
      <c r="L10" s="9">
        <f t="shared" si="0"/>
        <v>0</v>
      </c>
      <c r="M10" s="9">
        <f>+M11+M12+M13+M14+M15</f>
        <v>0</v>
      </c>
      <c r="N10" s="9">
        <f t="shared" si="0"/>
        <v>0</v>
      </c>
      <c r="O10" s="9">
        <f t="shared" si="0"/>
        <v>0</v>
      </c>
      <c r="P10" s="9">
        <f>SUM(D10:O10)</f>
        <v>41993989.799999997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f>3433850+65000+70000+110000+81218.27</f>
        <v>3760068.27</v>
      </c>
      <c r="F11" s="21">
        <f>3274850+65000+70000+986000+110000+72681.13</f>
        <v>4578531.13</v>
      </c>
      <c r="G11" s="21">
        <f>3380850+65000+145000+180000+110000</f>
        <v>3880850</v>
      </c>
      <c r="H11" s="21">
        <f>3445850+145000+53000+110000</f>
        <v>3753850</v>
      </c>
      <c r="I11" s="21">
        <f>3445850+145000+244750+110000+34610.06</f>
        <v>3980210.06</v>
      </c>
      <c r="J11" s="21">
        <f>3260850+145000+252000+148000+22611.91</f>
        <v>3828461.91</v>
      </c>
      <c r="K11" s="21">
        <f>3370850+88000+145000+48000+110000</f>
        <v>3761850</v>
      </c>
      <c r="L11" s="21">
        <v>0</v>
      </c>
      <c r="M11" s="21">
        <v>0</v>
      </c>
      <c r="N11" s="21">
        <v>0</v>
      </c>
      <c r="O11" s="21">
        <v>0</v>
      </c>
      <c r="P11" s="17">
        <f>SUM(D11:O11)</f>
        <v>31195671.369999997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217000</v>
      </c>
      <c r="F12" s="21">
        <f>217000+1060000</f>
        <v>1277000</v>
      </c>
      <c r="G12" s="21">
        <f>217000+3386229.17</f>
        <v>3603229.17</v>
      </c>
      <c r="H12" s="21">
        <v>217000</v>
      </c>
      <c r="I12" s="21">
        <v>217000</v>
      </c>
      <c r="J12" s="21">
        <v>217000</v>
      </c>
      <c r="K12" s="21">
        <v>217000</v>
      </c>
      <c r="L12" s="21">
        <v>0</v>
      </c>
      <c r="M12" s="21">
        <v>0</v>
      </c>
      <c r="N12" s="21">
        <v>0</v>
      </c>
      <c r="O12" s="21">
        <v>0</v>
      </c>
      <c r="P12" s="17">
        <f>SUM(D12:O12)</f>
        <v>6182229.1699999999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ref="P13:P15" si="1">SUM(D13:O13)</f>
        <v>0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1"/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f>254635.58+261198.35+33141.35</f>
        <v>548975.28</v>
      </c>
      <c r="F15" s="21">
        <f>306552.11+319915.35+38261.85</f>
        <v>664729.30999999994</v>
      </c>
      <c r="G15" s="21">
        <f>267725.49+275540.35+34098.9</f>
        <v>577364.74</v>
      </c>
      <c r="H15" s="21">
        <f>259953.08+266523.35+33966.35</f>
        <v>560442.77999999991</v>
      </c>
      <c r="I15" s="21">
        <f>273548.16+280137.6+35361.15</f>
        <v>589046.91</v>
      </c>
      <c r="J15" s="21">
        <f>263639.88+270215.35+35472.8</f>
        <v>569328.03</v>
      </c>
      <c r="K15" s="21">
        <f>260520.28+267091.35+33772.75</f>
        <v>561384.38</v>
      </c>
      <c r="L15" s="21">
        <v>0</v>
      </c>
      <c r="M15" s="21">
        <v>0</v>
      </c>
      <c r="N15" s="21">
        <v>0</v>
      </c>
      <c r="O15" s="21">
        <v>0</v>
      </c>
      <c r="P15" s="17">
        <f t="shared" si="1"/>
        <v>4616089.26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2524379.9400000004</v>
      </c>
      <c r="H16" s="11">
        <f t="shared" si="2"/>
        <v>3354682.25</v>
      </c>
      <c r="I16" s="11">
        <f t="shared" si="2"/>
        <v>3594898.29</v>
      </c>
      <c r="J16" s="11">
        <f t="shared" si="2"/>
        <v>4328775.9000000004</v>
      </c>
      <c r="K16" s="11">
        <f t="shared" si="2"/>
        <v>4085930.2300000004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23947148.609999999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1">
        <f>352936.56+31266.89+684.8+7200</f>
        <v>392088.25</v>
      </c>
      <c r="F17" s="26">
        <f>213760.96+296586.66+3648</f>
        <v>513995.62</v>
      </c>
      <c r="G17" s="26">
        <f>283423.21+15622.82+98320.57+5833.4</f>
        <v>403200.00000000006</v>
      </c>
      <c r="H17" s="26">
        <f>280348.33+15619.11+124430.9+3746</f>
        <v>424144.33999999997</v>
      </c>
      <c r="I17" s="26">
        <f>268336.04+16060.72+3746</f>
        <v>288142.75999999995</v>
      </c>
      <c r="J17" s="26">
        <f>273407.07+16060.75</f>
        <v>289467.82</v>
      </c>
      <c r="K17" s="26">
        <f>280804.96+16080.99+2737.6+7698</f>
        <v>307321.55</v>
      </c>
      <c r="L17" s="26">
        <v>0</v>
      </c>
      <c r="M17" s="26">
        <v>0</v>
      </c>
      <c r="N17" s="26">
        <v>0</v>
      </c>
      <c r="O17" s="26">
        <v>0</v>
      </c>
      <c r="P17" s="26">
        <f t="shared" ref="P17:P25" si="3">+SUM(D17:O17)</f>
        <v>2813906.6199999992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27258</v>
      </c>
      <c r="F18" s="26">
        <v>106583.33</v>
      </c>
      <c r="G18" s="26">
        <f>47200+422440</f>
        <v>469640</v>
      </c>
      <c r="H18" s="26">
        <f>-44100+14750</f>
        <v>-29350</v>
      </c>
      <c r="I18" s="26">
        <v>37999.980000000003</v>
      </c>
      <c r="J18" s="26">
        <f>6333.33+78694</f>
        <v>85027.33</v>
      </c>
      <c r="K18" s="26">
        <v>6333.33</v>
      </c>
      <c r="L18" s="26">
        <v>0</v>
      </c>
      <c r="M18" s="26">
        <v>0</v>
      </c>
      <c r="N18" s="26">
        <v>0</v>
      </c>
      <c r="O18" s="26">
        <v>0</v>
      </c>
      <c r="P18" s="26">
        <f t="shared" si="3"/>
        <v>703491.97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128550</v>
      </c>
      <c r="F19" s="26">
        <v>41400</v>
      </c>
      <c r="G19" s="26">
        <v>28750</v>
      </c>
      <c r="H19" s="26">
        <v>61500</v>
      </c>
      <c r="I19" s="26">
        <v>277900</v>
      </c>
      <c r="J19" s="26">
        <v>316150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3"/>
        <v>854250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999797.61</v>
      </c>
      <c r="F21" s="26">
        <v>107572.3</v>
      </c>
      <c r="G21" s="26">
        <f>148282.3+140390.5</f>
        <v>288672.8</v>
      </c>
      <c r="H21" s="26">
        <f>112950.92+49855</f>
        <v>162805.91999999998</v>
      </c>
      <c r="I21" s="26">
        <f>1316896.13+65978.99</f>
        <v>1382875.1199999999</v>
      </c>
      <c r="J21" s="26">
        <f>1099550.49+312943.71</f>
        <v>1412494.2</v>
      </c>
      <c r="K21" s="26">
        <v>545440.11</v>
      </c>
      <c r="L21" s="26">
        <v>0</v>
      </c>
      <c r="M21" s="26">
        <v>0</v>
      </c>
      <c r="N21" s="26">
        <v>0</v>
      </c>
      <c r="O21" s="26">
        <v>0</v>
      </c>
      <c r="P21" s="26">
        <f t="shared" si="3"/>
        <v>5007230.3600000003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f>255191.57+231119.62</f>
        <v>486311.19</v>
      </c>
      <c r="F22" s="26">
        <v>230050.75</v>
      </c>
      <c r="G22" s="26">
        <v>238531.77</v>
      </c>
      <c r="H22" s="26">
        <v>260393.88</v>
      </c>
      <c r="I22" s="26">
        <v>265721.34999999998</v>
      </c>
      <c r="J22" s="26">
        <v>253685.29</v>
      </c>
      <c r="K22" s="26">
        <v>262206.01</v>
      </c>
      <c r="L22" s="26">
        <v>0</v>
      </c>
      <c r="M22" s="26">
        <v>0</v>
      </c>
      <c r="N22" s="26">
        <v>0</v>
      </c>
      <c r="O22" s="26">
        <v>0</v>
      </c>
      <c r="P22" s="26">
        <f t="shared" si="3"/>
        <v>2235761.37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f>72878.66+15918.84</f>
        <v>88797.5</v>
      </c>
      <c r="F23" s="26">
        <v>328244.7</v>
      </c>
      <c r="G23" s="26">
        <f>72878.66+4694.55</f>
        <v>77573.210000000006</v>
      </c>
      <c r="H23" s="26">
        <v>0</v>
      </c>
      <c r="I23" s="26">
        <f>36439.33+32179.3+22687.08</f>
        <v>91305.71</v>
      </c>
      <c r="J23" s="26">
        <f>36439.33+106141+47560.78</f>
        <v>190141.11000000002</v>
      </c>
      <c r="K23" s="26">
        <f>72878.66+1184.78</f>
        <v>74063.44</v>
      </c>
      <c r="L23" s="26">
        <v>0</v>
      </c>
      <c r="M23" s="26">
        <v>0</v>
      </c>
      <c r="N23" s="26">
        <v>0</v>
      </c>
      <c r="O23" s="26">
        <v>0</v>
      </c>
      <c r="P23" s="26">
        <f t="shared" si="3"/>
        <v>850125.66999999993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f>95364.9+16000+1123653.95</f>
        <v>1235018.8499999999</v>
      </c>
      <c r="F24" s="26">
        <f>87875.54+361000</f>
        <v>448875.54</v>
      </c>
      <c r="G24" s="26">
        <f>23841.27+206700.6+39975+29500+309171.59</f>
        <v>609188.46</v>
      </c>
      <c r="H24" s="26">
        <f>127499.99+203373-29500+1926422.22</f>
        <v>2227795.21</v>
      </c>
      <c r="I24" s="26">
        <f>33040+84999.99+141883.2+87075+171312.4+581956.78</f>
        <v>1100267.3700000001</v>
      </c>
      <c r="J24" s="26">
        <f>34810+141600+134559.99-75449.2+53100+197150+251311.57+315071.59</f>
        <v>1052153.95</v>
      </c>
      <c r="K24" s="26">
        <f>13422.5+295970+1744735.22</f>
        <v>2054127.72</v>
      </c>
      <c r="L24" s="26">
        <v>0</v>
      </c>
      <c r="M24" s="26">
        <v>0</v>
      </c>
      <c r="N24" s="26">
        <v>0</v>
      </c>
      <c r="O24" s="26">
        <v>0</v>
      </c>
      <c r="P24" s="26">
        <f t="shared" si="3"/>
        <v>8727427.0999999996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f>25000+25200</f>
        <v>50200</v>
      </c>
      <c r="F25" s="26">
        <f>30562+249596.65</f>
        <v>280158.65000000002</v>
      </c>
      <c r="G25" s="26">
        <v>408823.7</v>
      </c>
      <c r="H25" s="26">
        <v>247392.9</v>
      </c>
      <c r="I25" s="26">
        <f>35400+115286</f>
        <v>150686</v>
      </c>
      <c r="J25" s="26">
        <f>329470+76906.5+323279.7</f>
        <v>729656.2</v>
      </c>
      <c r="K25" s="26">
        <f>200000+215037.3+421400.77</f>
        <v>836438.07000000007</v>
      </c>
      <c r="L25" s="26">
        <v>0</v>
      </c>
      <c r="M25" s="26">
        <v>0</v>
      </c>
      <c r="N25" s="26">
        <v>0</v>
      </c>
      <c r="O25" s="26">
        <v>0</v>
      </c>
      <c r="P25" s="26">
        <f t="shared" si="3"/>
        <v>2754955.52</v>
      </c>
    </row>
    <row r="26" spans="1:16" x14ac:dyDescent="0.25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571420.75</v>
      </c>
      <c r="G26" s="11">
        <f t="shared" si="4"/>
        <v>251545.24</v>
      </c>
      <c r="H26" s="11">
        <f t="shared" si="4"/>
        <v>668032.19999999995</v>
      </c>
      <c r="I26" s="11">
        <f t="shared" si="4"/>
        <v>312020.5</v>
      </c>
      <c r="J26" s="11">
        <f t="shared" si="4"/>
        <v>483529.92</v>
      </c>
      <c r="K26" s="11">
        <f t="shared" si="4"/>
        <v>241004.46000000002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2786203.7699999996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1330</v>
      </c>
      <c r="F27" s="26">
        <v>136403.69</v>
      </c>
      <c r="G27" s="26">
        <v>5760</v>
      </c>
      <c r="H27" s="26">
        <v>6300</v>
      </c>
      <c r="I27" s="26">
        <v>0</v>
      </c>
      <c r="J27" s="26">
        <v>49356.800000000003</v>
      </c>
      <c r="K27" s="26">
        <v>8430</v>
      </c>
      <c r="L27" s="26">
        <v>0</v>
      </c>
      <c r="M27" s="26">
        <v>0</v>
      </c>
      <c r="N27" s="26">
        <v>0</v>
      </c>
      <c r="O27" s="26">
        <v>0</v>
      </c>
      <c r="P27" s="26">
        <f t="shared" ref="P27:P35" si="5">+SUM(D27:O27)</f>
        <v>207580.49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300099.96000000002</v>
      </c>
      <c r="I28" s="26">
        <v>0</v>
      </c>
      <c r="J28" s="26">
        <v>0</v>
      </c>
      <c r="K28" s="26">
        <v>126850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5"/>
        <v>426949.96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f>9381+115876</f>
        <v>125257</v>
      </c>
      <c r="F29" s="26">
        <v>40922.400000000001</v>
      </c>
      <c r="G29" s="26">
        <f>39666.88+17915.8+66060.77</f>
        <v>123643.45</v>
      </c>
      <c r="H29" s="26">
        <v>125858.68</v>
      </c>
      <c r="I29" s="26">
        <v>92061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5"/>
        <v>507742.52999999997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29291.55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29291.55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5"/>
        <v>0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283.2</v>
      </c>
      <c r="L32" s="26">
        <v>0</v>
      </c>
      <c r="M32" s="26">
        <v>0</v>
      </c>
      <c r="N32" s="26">
        <v>0</v>
      </c>
      <c r="O32" s="26">
        <v>0</v>
      </c>
      <c r="P32" s="26">
        <f t="shared" si="5"/>
        <v>283.2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f>185000+12000+1628.4</f>
        <v>198628.4</v>
      </c>
      <c r="G33" s="26">
        <v>0</v>
      </c>
      <c r="H33" s="26">
        <v>4646.25</v>
      </c>
      <c r="I33" s="26">
        <v>219959.5</v>
      </c>
      <c r="J33" s="26">
        <v>11151</v>
      </c>
      <c r="K33" s="26">
        <v>885</v>
      </c>
      <c r="L33" s="26">
        <v>0</v>
      </c>
      <c r="M33" s="26">
        <v>0</v>
      </c>
      <c r="N33" s="26">
        <v>0</v>
      </c>
      <c r="O33" s="26">
        <v>0</v>
      </c>
      <c r="P33" s="26">
        <f t="shared" si="5"/>
        <v>435270.15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f>103219.78+3894+24949.92</f>
        <v>132063.70000000001</v>
      </c>
      <c r="F35" s="26">
        <f>5333.6+6012.1+1480.28+10144.22+143204.51</f>
        <v>166174.71000000002</v>
      </c>
      <c r="G35" s="26">
        <f>112494.04+9647.75</f>
        <v>122141.79</v>
      </c>
      <c r="H35" s="26">
        <f>36598.7+4720+27924.41+78163.2+83721</f>
        <v>231127.31</v>
      </c>
      <c r="I35" s="26">
        <v>0</v>
      </c>
      <c r="J35" s="26">
        <f>87907.64+79909.98+20284.2+8909+71921+149488.3+4602</f>
        <v>423022.12</v>
      </c>
      <c r="K35" s="26">
        <f>51872.8+1872.66+50810.8</f>
        <v>104556.26000000001</v>
      </c>
      <c r="L35" s="26">
        <v>0</v>
      </c>
      <c r="M35" s="26">
        <v>0</v>
      </c>
      <c r="N35" s="26">
        <v>0</v>
      </c>
      <c r="O35" s="26">
        <v>0</v>
      </c>
      <c r="P35" s="26">
        <f t="shared" si="5"/>
        <v>1179085.8899999999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335870.14</v>
      </c>
      <c r="G52" s="11">
        <f t="shared" si="10"/>
        <v>145361.84</v>
      </c>
      <c r="H52" s="11">
        <f t="shared" si="10"/>
        <v>0</v>
      </c>
      <c r="I52" s="11">
        <f t="shared" si="10"/>
        <v>734501.03</v>
      </c>
      <c r="J52" s="11">
        <f t="shared" si="10"/>
        <v>18956.7</v>
      </c>
      <c r="K52" s="11">
        <f t="shared" si="10"/>
        <v>89632.8</v>
      </c>
      <c r="L52" s="11">
        <f t="shared" si="10"/>
        <v>0</v>
      </c>
      <c r="M52" s="11">
        <f t="shared" si="10"/>
        <v>0</v>
      </c>
      <c r="N52" s="11">
        <f t="shared" si="10"/>
        <v>0</v>
      </c>
      <c r="O52" s="11">
        <f t="shared" si="10"/>
        <v>0</v>
      </c>
      <c r="P52" s="11">
        <f t="shared" si="10"/>
        <v>1463846.69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106189.18</v>
      </c>
      <c r="F53" s="26">
        <v>40870.14</v>
      </c>
      <c r="G53" s="26">
        <v>145361.84</v>
      </c>
      <c r="H53" s="26">
        <v>0</v>
      </c>
      <c r="I53" s="26">
        <f>5074+38350+56709.03</f>
        <v>100133.03</v>
      </c>
      <c r="J53" s="26">
        <v>18956.7</v>
      </c>
      <c r="K53" s="26">
        <v>89632.8</v>
      </c>
      <c r="L53" s="26">
        <v>0</v>
      </c>
      <c r="M53" s="26">
        <v>0</v>
      </c>
      <c r="N53" s="26">
        <v>0</v>
      </c>
      <c r="O53" s="26">
        <v>0</v>
      </c>
      <c r="P53" s="26">
        <f t="shared" ref="P53:P61" si="11">+SUM(D53:O53)</f>
        <v>501143.69000000006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22656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f t="shared" si="11"/>
        <v>22656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10679</v>
      </c>
      <c r="F57" s="26">
        <v>0</v>
      </c>
      <c r="G57" s="26">
        <v>0</v>
      </c>
      <c r="H57" s="26">
        <v>0</v>
      </c>
      <c r="I57" s="26">
        <v>44368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f t="shared" si="11"/>
        <v>55047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295000</v>
      </c>
      <c r="G60" s="26">
        <v>0</v>
      </c>
      <c r="H60" s="26">
        <v>0</v>
      </c>
      <c r="I60" s="26">
        <v>590000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f t="shared" si="11"/>
        <v>885000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9484432.2199999988</v>
      </c>
      <c r="G74" s="13">
        <f t="shared" si="15"/>
        <v>10982730.93</v>
      </c>
      <c r="H74" s="13">
        <f t="shared" si="15"/>
        <v>8554007.2300000004</v>
      </c>
      <c r="I74" s="13">
        <f t="shared" si="15"/>
        <v>9427676.790000001</v>
      </c>
      <c r="J74" s="13">
        <f t="shared" si="15"/>
        <v>9446052.4600000009</v>
      </c>
      <c r="K74" s="13">
        <f t="shared" si="15"/>
        <v>8956801.870000001</v>
      </c>
      <c r="L74" s="13">
        <f t="shared" si="15"/>
        <v>0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70191188.870000005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8332239.8299999991</v>
      </c>
      <c r="F87" s="25">
        <f t="shared" si="20"/>
        <v>9484432.2199999988</v>
      </c>
      <c r="G87" s="25">
        <f t="shared" si="20"/>
        <v>10982730.93</v>
      </c>
      <c r="H87" s="25">
        <f t="shared" si="20"/>
        <v>8554007.2300000004</v>
      </c>
      <c r="I87" s="25">
        <f t="shared" si="20"/>
        <v>9427676.790000001</v>
      </c>
      <c r="J87" s="25">
        <f t="shared" si="20"/>
        <v>9446052.4600000009</v>
      </c>
      <c r="K87" s="25">
        <f t="shared" si="20"/>
        <v>8956801.870000001</v>
      </c>
      <c r="L87" s="25">
        <f t="shared" si="20"/>
        <v>0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70191188.870000005</v>
      </c>
    </row>
    <row r="88" spans="1:16" x14ac:dyDescent="0.25">
      <c r="A88" s="18" t="s">
        <v>88</v>
      </c>
      <c r="B88" s="16"/>
    </row>
    <row r="89" spans="1:16" x14ac:dyDescent="0.25">
      <c r="K89" s="16"/>
    </row>
    <row r="93" spans="1:16" x14ac:dyDescent="0.25">
      <c r="B93" s="30" t="s">
        <v>90</v>
      </c>
      <c r="M93" s="47" t="s">
        <v>94</v>
      </c>
      <c r="N93" s="47"/>
    </row>
    <row r="94" spans="1:16" x14ac:dyDescent="0.25">
      <c r="B94" s="29" t="s">
        <v>91</v>
      </c>
      <c r="M94" s="48" t="s">
        <v>93</v>
      </c>
      <c r="N94" s="48"/>
    </row>
    <row r="95" spans="1:16" x14ac:dyDescent="0.25">
      <c r="B95" s="28" t="s">
        <v>92</v>
      </c>
      <c r="M95" s="45" t="s">
        <v>89</v>
      </c>
      <c r="N95" s="45"/>
    </row>
    <row r="99" spans="1:9" x14ac:dyDescent="0.25">
      <c r="G99" s="45" t="s">
        <v>96</v>
      </c>
      <c r="H99" s="45"/>
      <c r="I99" s="45"/>
    </row>
    <row r="100" spans="1:9" x14ac:dyDescent="0.25">
      <c r="G100" s="46" t="s">
        <v>97</v>
      </c>
      <c r="H100" s="46"/>
      <c r="I100" s="46"/>
    </row>
    <row r="101" spans="1:9" x14ac:dyDescent="0.25">
      <c r="G101" s="45" t="s">
        <v>95</v>
      </c>
      <c r="H101" s="45"/>
      <c r="I101" s="4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G100:I100"/>
    <mergeCell ref="G101:I101"/>
    <mergeCell ref="M93:N93"/>
    <mergeCell ref="M94:N94"/>
    <mergeCell ref="M95:N95"/>
    <mergeCell ref="A7:A8"/>
    <mergeCell ref="B7:B8"/>
    <mergeCell ref="C7:C8"/>
    <mergeCell ref="D7:P7"/>
    <mergeCell ref="G99:I99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2022-06-08T15:34:20Z</cp:lastPrinted>
  <dcterms:created xsi:type="dcterms:W3CDTF">2018-04-17T18:57:16Z</dcterms:created>
  <dcterms:modified xsi:type="dcterms:W3CDTF">2022-09-12T15:42:42Z</dcterms:modified>
</cp:coreProperties>
</file>